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95" tabRatio="364" activeTab="2"/>
  </bookViews>
  <sheets>
    <sheet name="SKP" sheetId="1" r:id="rId1"/>
    <sheet name="PENGUKURAN" sheetId="2" r:id="rId2"/>
    <sheet name="PENILAIAN" sheetId="3" r:id="rId3"/>
    <sheet name="PENCARIAN AK" sheetId="4" r:id="rId4"/>
    <sheet name="timeline" sheetId="5" r:id="rId5"/>
  </sheets>
  <definedNames>
    <definedName name="_xlfn.IFERROR" hidden="1">#NAME?</definedName>
    <definedName name="_xlnm.Print_Area" localSheetId="2">'PENILAIAN'!$A$1:$U$56</definedName>
    <definedName name="_xlnm.Print_Area" localSheetId="0">'SKP'!$A$1:$M$37</definedName>
  </definedNames>
  <calcPr fullCalcOnLoad="1"/>
</workbook>
</file>

<file path=xl/comments1.xml><?xml version="1.0" encoding="utf-8"?>
<comments xmlns="http://schemas.openxmlformats.org/spreadsheetml/2006/main">
  <authors>
    <author>ifa</author>
  </authors>
  <commentList>
    <comment ref="C13" authorId="0">
      <text>
        <r>
          <rPr>
            <b/>
            <sz val="9"/>
            <rFont val="Tahoma"/>
            <family val="2"/>
          </rPr>
          <t>ifa:</t>
        </r>
        <r>
          <rPr>
            <sz val="9"/>
            <rFont val="Tahoma"/>
            <family val="2"/>
          </rPr>
          <t xml:space="preserve">
batas kepatutan 12 sks/sem; AK = 5,5
</t>
        </r>
      </text>
    </comment>
    <comment ref="C16" authorId="0">
      <text>
        <r>
          <rPr>
            <b/>
            <sz val="9"/>
            <rFont val="Tahoma"/>
            <family val="2"/>
          </rPr>
          <t>ifa:</t>
        </r>
        <r>
          <rPr>
            <sz val="9"/>
            <rFont val="Tahoma"/>
            <family val="2"/>
          </rPr>
          <t xml:space="preserve">
batas kepatutan 8 lulusan/sem</t>
        </r>
      </text>
    </comment>
    <comment ref="C18" authorId="0">
      <text>
        <r>
          <rPr>
            <b/>
            <sz val="9"/>
            <rFont val="Tahoma"/>
            <family val="2"/>
          </rPr>
          <t>ifa:</t>
        </r>
        <r>
          <rPr>
            <sz val="9"/>
            <rFont val="Tahoma"/>
            <family val="2"/>
          </rPr>
          <t xml:space="preserve">
batas kepatutan 1 modul/sem</t>
        </r>
      </text>
    </comment>
    <comment ref="C20" authorId="0">
      <text>
        <r>
          <rPr>
            <b/>
            <sz val="9"/>
            <rFont val="Tahoma"/>
            <family val="2"/>
          </rPr>
          <t>ifa:</t>
        </r>
        <r>
          <rPr>
            <sz val="9"/>
            <rFont val="Tahoma"/>
            <family val="2"/>
          </rPr>
          <t xml:space="preserve">
batas kepatutan 2 artikel/sem</t>
        </r>
      </text>
    </comment>
  </commentList>
</comments>
</file>

<file path=xl/comments4.xml><?xml version="1.0" encoding="utf-8"?>
<comments xmlns="http://schemas.openxmlformats.org/spreadsheetml/2006/main">
  <authors>
    <author>ifa</author>
  </authors>
  <commentList>
    <comment ref="I4" authorId="0">
      <text>
        <r>
          <rPr>
            <b/>
            <sz val="9"/>
            <rFont val="Tahoma"/>
            <family val="2"/>
          </rPr>
          <t>ifa:</t>
        </r>
        <r>
          <rPr>
            <sz val="9"/>
            <rFont val="Tahoma"/>
            <family val="2"/>
          </rPr>
          <t xml:space="preserve">
mengajar 9 SKS, pembimbing utama skripsi (2), pembimbing pendamping skripsi (2), penguji utama (2), penguji pendamping (1), menyusun modul (1)</t>
        </r>
      </text>
    </comment>
  </commentList>
</comments>
</file>

<file path=xl/sharedStrings.xml><?xml version="1.0" encoding="utf-8"?>
<sst xmlns="http://schemas.openxmlformats.org/spreadsheetml/2006/main" count="532" uniqueCount="296">
  <si>
    <t>FORMULIR SASARAN KERJA</t>
  </si>
  <si>
    <t>NO</t>
  </si>
  <si>
    <t>I. PEJABAT PENILAI</t>
  </si>
  <si>
    <t>II. PEGAWAI NEGERI SIPIL YANG DINILAI</t>
  </si>
  <si>
    <t>Nama</t>
  </si>
  <si>
    <t>NIP</t>
  </si>
  <si>
    <t>Jabatan</t>
  </si>
  <si>
    <t>Unit Kerja</t>
  </si>
  <si>
    <t>Pangkat/Gol.Ruang</t>
  </si>
  <si>
    <t>TARGET</t>
  </si>
  <si>
    <t>KUAL/MUTU</t>
  </si>
  <si>
    <t>WAKTU</t>
  </si>
  <si>
    <t>BIAYA</t>
  </si>
  <si>
    <t>Pegawai Negeri Sipil Yang Dinilai</t>
  </si>
  <si>
    <t>REALISASI</t>
  </si>
  <si>
    <t>PENGHITUNGAN</t>
  </si>
  <si>
    <t>Kual/Mutu</t>
  </si>
  <si>
    <t>Waktu</t>
  </si>
  <si>
    <t>Biaya</t>
  </si>
  <si>
    <t>Nilai Capaian SKP</t>
  </si>
  <si>
    <t>PENILAIAN CAPAIAN SASARAN KERJA</t>
  </si>
  <si>
    <t>II. TUGAS TAMBAHAN DAN KREATIVITAS/UNSUR PENUNJANG :</t>
  </si>
  <si>
    <t>NILAI CAPAIAN SKP</t>
  </si>
  <si>
    <t>AK</t>
  </si>
  <si>
    <t>Catatan :</t>
  </si>
  <si>
    <t>* AK Bagi PNS yang memangku jabatan fungsional tertentu</t>
  </si>
  <si>
    <t>KUANT/OUTPUT</t>
  </si>
  <si>
    <t>Kuant/ Output</t>
  </si>
  <si>
    <t>Pejabat Penilai,</t>
  </si>
  <si>
    <t>III. KEGIATAN TUGAS JABATAN</t>
  </si>
  <si>
    <t>I. Kegiatan Tugas  Jabatan</t>
  </si>
  <si>
    <t>…….., 31 Desember 20…..</t>
  </si>
  <si>
    <t>Jangka Waktu Penilaian …. Januari s.d. 31 Desember 20…..</t>
  </si>
  <si>
    <t>(tugas tambahan)</t>
  </si>
  <si>
    <t>(kreatifitas)</t>
  </si>
  <si>
    <t>kuantitas</t>
  </si>
  <si>
    <t>kualitas</t>
  </si>
  <si>
    <t>waktu</t>
  </si>
  <si>
    <t>biaya</t>
  </si>
  <si>
    <t>(76-((((1.76*G8-N8)/G8)*100)-100))</t>
  </si>
  <si>
    <t>(76-((((1.76*I8-P8)/I8)*100)-100))</t>
  </si>
  <si>
    <t>persen waktu</t>
  </si>
  <si>
    <t>persen biaya</t>
  </si>
  <si>
    <t>(1.76*G8-N8)/G8)*100)</t>
  </si>
  <si>
    <t>(1.76*I8-P8)/I8)*100)</t>
  </si>
  <si>
    <t>RW&lt;24</t>
  </si>
  <si>
    <t>RW&gt;24</t>
  </si>
  <si>
    <t>RB&lt;24</t>
  </si>
  <si>
    <t>RB&gt;24</t>
  </si>
  <si>
    <t>Jakarta,   Januari 2013</t>
  </si>
  <si>
    <t>UNSUR YANG DINILAI</t>
  </si>
  <si>
    <t>Jumlah</t>
  </si>
  <si>
    <t>1. Orientasi Pelayanan</t>
  </si>
  <si>
    <t>2. Integritas</t>
  </si>
  <si>
    <t>3. Komitmen</t>
  </si>
  <si>
    <t>4. Disiplin</t>
  </si>
  <si>
    <t>5. Kerjasama</t>
  </si>
  <si>
    <t>6. Kepemimpinan</t>
  </si>
  <si>
    <t>7. Jumlah</t>
  </si>
  <si>
    <t>8. Nilai rata – rata</t>
  </si>
  <si>
    <t>NILAI PRESTASI KERJA</t>
  </si>
  <si>
    <t>5. KEBERATAN DARI PEGAWAI NEGERI</t>
  </si>
  <si>
    <t>Tanggal, ………………….</t>
  </si>
  <si>
    <t xml:space="preserve">a. Sasaran Kerja Pegawai (SKP)             </t>
  </si>
  <si>
    <t xml:space="preserve">    SIPIL YANG DINILAI  (APABILA ADA)</t>
  </si>
  <si>
    <t xml:space="preserve">     4.</t>
  </si>
  <si>
    <t>6. TANGGAPAN PEJABAT PENILAI</t>
  </si>
  <si>
    <t>7. KEPUTUSAN ATASAN PEJABAT</t>
  </si>
  <si>
    <t xml:space="preserve">    ATAS KEBERATAN</t>
  </si>
  <si>
    <t xml:space="preserve">    PENILAI ATAS KEBERATAN</t>
  </si>
  <si>
    <t>b. Perilaku Kerja</t>
  </si>
  <si>
    <t>x</t>
  </si>
  <si>
    <t>9. Nilai Perilaku Kerja</t>
  </si>
  <si>
    <t>PENILAIAN PRESTASI KERJA</t>
  </si>
  <si>
    <t>PEGAWAI NEGERI SIPIL</t>
  </si>
  <si>
    <t>JANGKA WAKTU PENILAIAN</t>
  </si>
  <si>
    <t>YANG DINILAI</t>
  </si>
  <si>
    <r>
      <t>a.</t>
    </r>
    <r>
      <rPr>
        <sz val="7"/>
        <rFont val="Times New Roman"/>
        <family val="1"/>
      </rPr>
      <t xml:space="preserve">      </t>
    </r>
    <r>
      <rPr>
        <sz val="11"/>
        <rFont val="Times New Roman"/>
        <family val="1"/>
      </rPr>
      <t>N a m a</t>
    </r>
  </si>
  <si>
    <r>
      <t>b.</t>
    </r>
    <r>
      <rPr>
        <sz val="7"/>
        <rFont val="Times New Roman"/>
        <family val="1"/>
      </rPr>
      <t xml:space="preserve">      </t>
    </r>
    <r>
      <rPr>
        <sz val="11"/>
        <rFont val="Times New Roman"/>
        <family val="1"/>
      </rPr>
      <t>N I P</t>
    </r>
  </si>
  <si>
    <r>
      <t>c.</t>
    </r>
    <r>
      <rPr>
        <sz val="7"/>
        <rFont val="Times New Roman"/>
        <family val="1"/>
      </rPr>
      <t xml:space="preserve">      </t>
    </r>
    <r>
      <rPr>
        <sz val="11"/>
        <rFont val="Times New Roman"/>
        <family val="1"/>
      </rPr>
      <t>Pangkat, Golongan ruang, TMT</t>
    </r>
  </si>
  <si>
    <r>
      <t>d.</t>
    </r>
    <r>
      <rPr>
        <sz val="7"/>
        <rFont val="Times New Roman"/>
        <family val="1"/>
      </rPr>
      <t xml:space="preserve">      </t>
    </r>
    <r>
      <rPr>
        <sz val="11"/>
        <rFont val="Times New Roman"/>
        <family val="1"/>
      </rPr>
      <t>Jabatan/Pekerjaan</t>
    </r>
  </si>
  <si>
    <r>
      <t>e.</t>
    </r>
    <r>
      <rPr>
        <sz val="7"/>
        <rFont val="Times New Roman"/>
        <family val="1"/>
      </rPr>
      <t xml:space="preserve">      </t>
    </r>
    <r>
      <rPr>
        <sz val="11"/>
        <rFont val="Times New Roman"/>
        <family val="1"/>
      </rPr>
      <t>Unit Organisasi</t>
    </r>
  </si>
  <si>
    <t>PEJABAT PENILAI</t>
  </si>
  <si>
    <t>ATASAN PEJABAT PENILAI</t>
  </si>
  <si>
    <t>BULAN</t>
  </si>
  <si>
    <t>: Januari s/d 31 Desember 20....</t>
  </si>
  <si>
    <t>KEMENTERIAN PEKERJAAN UMUM</t>
  </si>
  <si>
    <t>DIREKTORAT JENDERAL BINA MARGA</t>
  </si>
  <si>
    <t xml:space="preserve">     1.</t>
  </si>
  <si>
    <t xml:space="preserve">     2.</t>
  </si>
  <si>
    <t xml:space="preserve">     3.</t>
  </si>
  <si>
    <t>8.</t>
  </si>
  <si>
    <t>REKOMENDASI</t>
  </si>
  <si>
    <t>9. DIBUAT TANGGAL, …………..</t>
  </si>
  <si>
    <t>10.</t>
  </si>
  <si>
    <t>DITERIMA TANGGAL, …………</t>
  </si>
  <si>
    <t>PEGAWAI NEGERI SIPIL YANG DINILAI</t>
  </si>
  <si>
    <t>11.DITERIMA TANGGAL, ....................</t>
  </si>
  <si>
    <t>TUPOSI SEKSI PELAKSANAAN WILAYAH III.A</t>
  </si>
  <si>
    <t>Melakukan penyiapan bahan pembinaan pelaksanaan setelah penandatangan kontrak konstruksi dan bahan pembinaan pengendalian pemanfaatan jalan nasional dan bahan fisilitasi pelaksanaan jalan dan bahan pengendalian pemanfaatan jalan provinsi, kabupaten, kota dan desa di Provinsi Sulawesi Utara dan Gorontalo</t>
  </si>
  <si>
    <t>Universitas A</t>
  </si>
  <si>
    <t>Dr……..</t>
  </si>
  <si>
    <t>………………….</t>
  </si>
  <si>
    <t>…………………….</t>
  </si>
  <si>
    <t>Sekretaris Pelaksana</t>
  </si>
  <si>
    <t>Kopertis ………………….</t>
  </si>
  <si>
    <t>Melaksanakan perkuliahan</t>
  </si>
  <si>
    <t>Sem Genap TA 2013</t>
  </si>
  <si>
    <t>Mata Kuliah</t>
  </si>
  <si>
    <t>SKS</t>
  </si>
  <si>
    <t>Jumlah Kelas</t>
  </si>
  <si>
    <t>Jumlah Dosen Pengampu</t>
  </si>
  <si>
    <t>Total SKS/Sem</t>
  </si>
  <si>
    <t>Matematika Dasar I</t>
  </si>
  <si>
    <t>Sem Ganjil TA 2014</t>
  </si>
  <si>
    <t>Pengantar Matematika</t>
  </si>
  <si>
    <t xml:space="preserve">Metode Statistika II </t>
  </si>
  <si>
    <t>Jumlah AK</t>
  </si>
  <si>
    <t>sks</t>
  </si>
  <si>
    <t>bln</t>
  </si>
  <si>
    <t>SKS Riil</t>
  </si>
  <si>
    <t>Rekapitulasi</t>
  </si>
  <si>
    <t>-</t>
  </si>
  <si>
    <t>Lektor, III/c, angka kredit =</t>
  </si>
  <si>
    <t>Pangkat/jabatan sekarang</t>
  </si>
  <si>
    <t>Pangkat/jabatan yang dituju</t>
  </si>
  <si>
    <t>Untuk naik pangkat/jabatan dibutuhkan angka kredit sejumlah =</t>
  </si>
  <si>
    <t>Rencana ditempuh dalam waktu</t>
  </si>
  <si>
    <t>tahun</t>
  </si>
  <si>
    <t>Lektor, III/d, angka kredit =</t>
  </si>
  <si>
    <t>10 SKS pertama (1)</t>
  </si>
  <si>
    <t>2 SKS berikutnya (0.5)</t>
  </si>
  <si>
    <t>Membimbing mahasiswa seminar</t>
  </si>
  <si>
    <t>Pelaksanaan</t>
  </si>
  <si>
    <t>semester</t>
  </si>
  <si>
    <t>Membimbing mahasiswa kuliah kerja nyata, praktik kerja nyata, praktik kerja lapangan</t>
  </si>
  <si>
    <t>*) Tulis angka 1 jika dilaksanakan pada semester tersebut</t>
  </si>
  <si>
    <t>a. KKN</t>
  </si>
  <si>
    <t>b. PKN</t>
  </si>
  <si>
    <t>c. PKL</t>
  </si>
  <si>
    <t>Membimbing skripsi, thesis, disertasi</t>
  </si>
  <si>
    <t>Skripsi</t>
  </si>
  <si>
    <t>Nama mahasiswa</t>
  </si>
  <si>
    <t>Pembimbing</t>
  </si>
  <si>
    <t>Utama</t>
  </si>
  <si>
    <t>Pembantu</t>
  </si>
  <si>
    <t>Jumlah pembimbing pembantu</t>
  </si>
  <si>
    <t>P. Utama (1)</t>
  </si>
  <si>
    <t>P. Pembantu (0.5)</t>
  </si>
  <si>
    <t>Membimbing dan ikut membimbing dalam menghasilkan skripsi</t>
  </si>
  <si>
    <t>Membimbing mahasiswa kuliah kerja nyata</t>
  </si>
  <si>
    <t>mahasiswa</t>
  </si>
  <si>
    <t>Bertugas sebagai penguji pada ujian akhir</t>
  </si>
  <si>
    <t>Penguji</t>
  </si>
  <si>
    <t>Ketua</t>
  </si>
  <si>
    <t>Anggota</t>
  </si>
  <si>
    <t>Jumlah anggota penguji</t>
  </si>
  <si>
    <t>Ketua (1)</t>
  </si>
  <si>
    <t>Anggota (0.5)</t>
  </si>
  <si>
    <t>Eko</t>
  </si>
  <si>
    <t>Membina kegiatan kemahasiswaan di bidang akademik dan kemahasiswaan</t>
  </si>
  <si>
    <t>Sebagai penasihat akademik</t>
  </si>
  <si>
    <t>AK (2/sem)</t>
  </si>
  <si>
    <t>Mengembangkan bahan kuliah</t>
  </si>
  <si>
    <t>Jenis bahan kuliah</t>
  </si>
  <si>
    <t>Buku ajar</t>
  </si>
  <si>
    <t>jumlah</t>
  </si>
  <si>
    <t>AK/bahan kuliah</t>
  </si>
  <si>
    <t>Diktat</t>
  </si>
  <si>
    <t>Modul</t>
  </si>
  <si>
    <t>Petunjuk Praktikum</t>
  </si>
  <si>
    <t>Model</t>
  </si>
  <si>
    <t>Alat bantu</t>
  </si>
  <si>
    <t>Audio visual</t>
  </si>
  <si>
    <t>Naskah tutorial</t>
  </si>
  <si>
    <t>naskah</t>
  </si>
  <si>
    <t>PELAKSANAAN PENDIDIKAN</t>
  </si>
  <si>
    <t>DST</t>
  </si>
  <si>
    <t>PELAKSANAAN PENELITIAN</t>
  </si>
  <si>
    <t>Menghasilkan karya ilmiah</t>
  </si>
  <si>
    <t>Monograf</t>
  </si>
  <si>
    <t>Buku referensi</t>
  </si>
  <si>
    <t>AK/karya ilmiah</t>
  </si>
  <si>
    <t xml:space="preserve">Jenis karya ilmiah </t>
  </si>
  <si>
    <t>Poster internasional</t>
  </si>
  <si>
    <t>Poster nasional</t>
  </si>
  <si>
    <t>Artikel di majalah/koran</t>
  </si>
  <si>
    <t>Makalah disajikan di seminar internasional</t>
  </si>
  <si>
    <t>Makalah disajikan di seminar nasional</t>
  </si>
  <si>
    <t>Artikel di jurnal ilmiah internasional</t>
  </si>
  <si>
    <t>Artikel di jurnal ilmiah nasional terakreditasi</t>
  </si>
  <si>
    <t>Artikel di jurnal ilmiah nasional</t>
  </si>
  <si>
    <t>PELAKSANAAN PENGABDIAN KEPADA MASYARAKAT</t>
  </si>
  <si>
    <t>Memberikan pelatihan/penyuluhan/penataran/ceramah pada masyarakat</t>
  </si>
  <si>
    <t xml:space="preserve">Judul = </t>
  </si>
  <si>
    <t xml:space="preserve">Satu semester atau lebih </t>
  </si>
  <si>
    <t>Tingkat internasional</t>
  </si>
  <si>
    <t>Tingkat nasional</t>
  </si>
  <si>
    <t>Tingkat lokal</t>
  </si>
  <si>
    <t>Kurang dari satu semester atau minimal 1 bulan</t>
  </si>
  <si>
    <t>Insidental</t>
  </si>
  <si>
    <t>Jumlah program</t>
  </si>
  <si>
    <t>AK/prog</t>
  </si>
  <si>
    <t>Judul =</t>
  </si>
  <si>
    <t>kegiatan</t>
  </si>
  <si>
    <t>Pendekatan Matematika Realistik bagi guru SMP di Kab. ….</t>
  </si>
  <si>
    <t xml:space="preserve">Memberikan pelatihan tentang Pendekatan Matematika Realistik kepada guru SMP di Kab. ... </t>
  </si>
  <si>
    <t>(sebagai dosen wali, sebagai dosen pembimbing organisasi kegiatan mahasiswa, dll)</t>
  </si>
  <si>
    <t>UNSUR PENUNJANG</t>
  </si>
  <si>
    <t>Total SKS = (jml tatap muka dosesn ybs/total tatap muka) * SKS</t>
  </si>
  <si>
    <t>*) asumsi jumlah tatap muka masing-masing dosen sama</t>
  </si>
  <si>
    <t>(1)</t>
  </si>
  <si>
    <t>(2)</t>
  </si>
  <si>
    <t>(3)</t>
  </si>
  <si>
    <t>(4)</t>
  </si>
  <si>
    <t>(5) = (2)*(3)/(4)</t>
  </si>
  <si>
    <t>Membimbing mahasiswa seminar angka kreditnya 1 setiap semester</t>
  </si>
  <si>
    <t>Membimbing mahasiswa PKN (≥S1), KKN (S1), PKL (S0) angka kreditnya 1 setiap semester</t>
  </si>
  <si>
    <t>Dosen dengan pendidikan S2</t>
  </si>
  <si>
    <t>Lektor</t>
  </si>
  <si>
    <t>Penata /III/c</t>
  </si>
  <si>
    <t>Matematika Dasar II</t>
  </si>
  <si>
    <t>Menjadi penguji baik sebagai ketua maupun anggota</t>
  </si>
  <si>
    <t>Terstruktur</t>
  </si>
  <si>
    <t>jam</t>
  </si>
  <si>
    <t>Tatap muka</t>
  </si>
  <si>
    <t>Mandiri</t>
  </si>
  <si>
    <t>tatap muka</t>
  </si>
  <si>
    <t>jam/minggu</t>
  </si>
  <si>
    <t>jam/semester</t>
  </si>
  <si>
    <t>I</t>
  </si>
  <si>
    <t>II</t>
  </si>
  <si>
    <t>III</t>
  </si>
  <si>
    <t>IV</t>
  </si>
  <si>
    <t>V</t>
  </si>
  <si>
    <t>JANUARI</t>
  </si>
  <si>
    <t>FEBRUARI</t>
  </si>
  <si>
    <t>MARET</t>
  </si>
  <si>
    <t>APRIL</t>
  </si>
  <si>
    <t>MEI</t>
  </si>
  <si>
    <t>JUNI</t>
  </si>
  <si>
    <t>JULI</t>
  </si>
  <si>
    <t>AGUSTUS</t>
  </si>
  <si>
    <t>SEPT</t>
  </si>
  <si>
    <t>OKT</t>
  </si>
  <si>
    <t>NOV</t>
  </si>
  <si>
    <t>DES</t>
  </si>
  <si>
    <t>Sonia, agatha</t>
  </si>
  <si>
    <t>a, b</t>
  </si>
  <si>
    <t>Yudha, B</t>
  </si>
  <si>
    <t>16 SKS</t>
  </si>
  <si>
    <t>GENAP 2013/2014</t>
  </si>
  <si>
    <t>GANJIL 2014/2015</t>
  </si>
  <si>
    <t>PEMBIMBINGAN = KECUKUPAN PEMBIMBINGAN + JADWAL PEMBIMBINGAN</t>
  </si>
  <si>
    <t>SKP</t>
  </si>
  <si>
    <t>Mengajar 9 sks</t>
  </si>
  <si>
    <t>Deskripsi Pekerjaan</t>
  </si>
  <si>
    <t>Sem Ganjil TA 2013</t>
  </si>
  <si>
    <t>A</t>
  </si>
  <si>
    <t>A, B, C</t>
  </si>
  <si>
    <t>jam/mg</t>
  </si>
  <si>
    <t>2 jam/mg/mhs</t>
  </si>
  <si>
    <t>1 jam/mg/mhs</t>
  </si>
  <si>
    <t>Naskah</t>
  </si>
  <si>
    <t>12 SKS</t>
  </si>
  <si>
    <t xml:space="preserve">Menghasilkan karya ilmiah </t>
  </si>
  <si>
    <t>karya</t>
  </si>
  <si>
    <t>xxx</t>
  </si>
  <si>
    <t>198003052020121005</t>
  </si>
  <si>
    <t>Mengajar 6 sks</t>
  </si>
  <si>
    <t>Membimbing seminar</t>
  </si>
  <si>
    <t>Menghasilkan karya yang dipublikasikan di jurnal imiah nasional (1)</t>
  </si>
  <si>
    <t>Membimbing KKN</t>
  </si>
  <si>
    <t>Memberikan pelatihan minimal 1 bulan tingkat lokal</t>
  </si>
  <si>
    <t>1 bln</t>
  </si>
  <si>
    <t>Pembimbing Skripsi (Pendamping) (2)</t>
  </si>
  <si>
    <t>Pembimbing Skripsi (Pembantu) (3)</t>
  </si>
  <si>
    <t>Target angka kredit tahunan minimal</t>
  </si>
  <si>
    <t>Target angka kredit yang direncanakan dalam SKP</t>
  </si>
  <si>
    <t>Pembimbing Skripsi (Utama) (2)</t>
  </si>
  <si>
    <t>50 jam/smt</t>
  </si>
  <si>
    <t>Yang dinilai adalah kecukupan pelaksanaan kegiatan</t>
  </si>
  <si>
    <t xml:space="preserve">Perkuliahan= </t>
  </si>
  <si>
    <t>- harus memenuhi kecukupan dalam standar nasional pendidikan</t>
  </si>
  <si>
    <t>- kecukupan pembelajaran (14 minggu)</t>
  </si>
  <si>
    <t>Contoh</t>
  </si>
  <si>
    <t xml:space="preserve">- didukung bukti-bukti </t>
  </si>
  <si>
    <t>Distribusi SKS Lektor</t>
  </si>
  <si>
    <t>Pelaksanaan Pendidikan</t>
  </si>
  <si>
    <t>Pelaksanaan Penelitian</t>
  </si>
  <si>
    <t>Pelaksanaan Pengabdian kepada masyarakat</t>
  </si>
  <si>
    <t>Unsur penunjang</t>
  </si>
  <si>
    <t>SKS maksimal</t>
  </si>
  <si>
    <t>Menguji mahasiswa</t>
  </si>
  <si>
    <t>1 jam/mhs</t>
  </si>
  <si>
    <t>Menyusun modul (1)</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</si>
</sst>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0.000"/>
    <numFmt numFmtId="171" formatCode="0.0"/>
    <numFmt numFmtId="172" formatCode="[$-421]dd\ mmmm\ yyyy"/>
    <numFmt numFmtId="173" formatCode="&quot;Yes&quot;;&quot;Yes&quot;;&quot;No&quot;"/>
    <numFmt numFmtId="174" formatCode="&quot;True&quot;;&quot;True&quot;;&quot;False&quot;"/>
    <numFmt numFmtId="175" formatCode="&quot;On&quot;;&quot;On&quot;;&quot;Off&quot;"/>
    <numFmt numFmtId="176" formatCode="[$€-2]\ #,##0.00_);[Red]\([$€-2]\ #,##0.00\)"/>
    <numFmt numFmtId="177" formatCode="0.00000"/>
    <numFmt numFmtId="178" formatCode="0.0000"/>
    <numFmt numFmtId="179" formatCode="0.000000"/>
    <numFmt numFmtId="180" formatCode="0.00000000"/>
    <numFmt numFmtId="181" formatCode="0.0000000"/>
  </numFmts>
  <fonts count="77">
    <font>
      <sz val="10"/>
      <name val="Arial"/>
      <family val="0"/>
    </font>
    <font>
      <sz val="11"/>
      <color indexed="8"/>
      <name val="Calibri"/>
      <family val="2"/>
    </font>
    <font>
      <sz val="8"/>
      <name val="Arial"/>
      <family val="2"/>
    </font>
    <font>
      <b/>
      <sz val="10"/>
      <name val="Arial"/>
      <family val="2"/>
    </font>
    <font>
      <b/>
      <sz val="12"/>
      <name val="Arial"/>
      <family val="2"/>
    </font>
    <font>
      <sz val="10"/>
      <name val="Arial Narrow"/>
      <family val="2"/>
    </font>
    <font>
      <b/>
      <sz val="8"/>
      <name val="Arial"/>
      <family val="2"/>
    </font>
    <font>
      <sz val="9"/>
      <name val="Arial"/>
      <family val="2"/>
    </font>
    <font>
      <b/>
      <sz val="12"/>
      <name val="Antique Olive Compact"/>
      <family val="2"/>
    </font>
    <font>
      <sz val="7"/>
      <name val="Arial"/>
      <family val="2"/>
    </font>
    <font>
      <b/>
      <sz val="5"/>
      <name val="Arial"/>
      <family val="2"/>
    </font>
    <font>
      <b/>
      <sz val="7"/>
      <name val="Arial"/>
      <family val="2"/>
    </font>
    <font>
      <sz val="8"/>
      <name val="Arial Narrow"/>
      <family val="2"/>
    </font>
    <font>
      <b/>
      <sz val="11"/>
      <name val="Times New Roman"/>
      <family val="1"/>
    </font>
    <font>
      <sz val="11"/>
      <name val="Times New Roman"/>
      <family val="1"/>
    </font>
    <font>
      <b/>
      <sz val="12"/>
      <name val="Times New Roman"/>
      <family val="1"/>
    </font>
    <font>
      <sz val="10"/>
      <name val="Times New Roman"/>
      <family val="1"/>
    </font>
    <font>
      <sz val="12"/>
      <name val="Times New Roman"/>
      <family val="1"/>
    </font>
    <font>
      <sz val="7"/>
      <name val="Times New Roman"/>
      <family val="1"/>
    </font>
    <font>
      <b/>
      <sz val="14"/>
      <name val="Times New Roman"/>
      <family val="1"/>
    </font>
    <font>
      <b/>
      <u val="single"/>
      <sz val="12"/>
      <name val="Times New Roman"/>
      <family val="1"/>
    </font>
    <font>
      <b/>
      <u val="single"/>
      <sz val="10"/>
      <name val="Arial"/>
      <family val="2"/>
    </font>
    <font>
      <sz val="12"/>
      <name val="Arial"/>
      <family val="2"/>
    </font>
    <font>
      <b/>
      <sz val="10"/>
      <name val="Arial Narrow"/>
      <family val="2"/>
    </font>
    <font>
      <b/>
      <sz val="8"/>
      <name val="Arial Narrow"/>
      <family val="2"/>
    </font>
    <font>
      <sz val="9"/>
      <name val="Tahoma"/>
      <family val="2"/>
    </font>
    <font>
      <b/>
      <sz val="9"/>
      <name val="Tahoma"/>
      <family val="2"/>
    </font>
    <font>
      <sz val="6"/>
      <name val="Arial"/>
      <family val="2"/>
    </font>
    <font>
      <sz val="11"/>
      <name val="Arial Narrow"/>
      <family val="2"/>
    </font>
    <font>
      <i/>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10"/>
      <name val="Times New Roman"/>
      <family val="1"/>
    </font>
    <font>
      <b/>
      <sz val="10"/>
      <color indexed="10"/>
      <name val="Arial"/>
      <family val="2"/>
    </font>
    <font>
      <b/>
      <sz val="10"/>
      <color indexed="9"/>
      <name val="Arial"/>
      <family val="2"/>
    </font>
    <font>
      <b/>
      <sz val="11"/>
      <color indexed="9"/>
      <name val="Arial Narrow"/>
      <family val="2"/>
    </font>
    <font>
      <b/>
      <sz val="11"/>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b/>
      <sz val="10"/>
      <color rgb="FFFF0000"/>
      <name val="Arial"/>
      <family val="2"/>
    </font>
    <font>
      <b/>
      <sz val="10"/>
      <color theme="0"/>
      <name val="Arial"/>
      <family val="2"/>
    </font>
    <font>
      <b/>
      <sz val="11"/>
      <color rgb="FFFF0000"/>
      <name val="Arial Narrow"/>
      <family val="2"/>
    </font>
    <font>
      <b/>
      <sz val="11"/>
      <color theme="0"/>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
      <patternFill patternType="solid">
        <fgColor theme="5" tint="-0.24997000396251678"/>
        <bgColor indexed="64"/>
      </patternFill>
    </fill>
    <fill>
      <patternFill patternType="solid">
        <fgColor theme="9" tint="-0.24997000396251678"/>
        <bgColor indexed="64"/>
      </patternFill>
    </fill>
    <fill>
      <patternFill patternType="solid">
        <fgColor theme="4" tint="-0.4999699890613556"/>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style="double"/>
    </border>
    <border>
      <left style="double"/>
      <right>
        <color indexed="63"/>
      </right>
      <top>
        <color indexed="63"/>
      </top>
      <bottom>
        <color indexed="63"/>
      </bottom>
    </border>
    <border>
      <left style="double"/>
      <right>
        <color indexed="63"/>
      </right>
      <top>
        <color indexed="63"/>
      </top>
      <bottom style="double"/>
    </border>
    <border>
      <left style="double"/>
      <right style="thin"/>
      <top>
        <color indexed="63"/>
      </top>
      <bottom>
        <color indexed="63"/>
      </bottom>
    </border>
    <border>
      <left style="double"/>
      <right style="thin"/>
      <top>
        <color indexed="63"/>
      </top>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double"/>
      <right style="double"/>
      <top style="double"/>
      <bottom style="double"/>
    </border>
    <border>
      <left>
        <color indexed="63"/>
      </left>
      <right>
        <color indexed="63"/>
      </right>
      <top>
        <color indexed="63"/>
      </top>
      <bottom style="double"/>
    </border>
    <border>
      <left style="double"/>
      <right style="double"/>
      <top style="thin"/>
      <bottom>
        <color indexed="63"/>
      </bottom>
    </border>
    <border>
      <left>
        <color indexed="63"/>
      </left>
      <right>
        <color indexed="63"/>
      </right>
      <top style="double"/>
      <bottom style="double"/>
    </border>
    <border>
      <left style="double"/>
      <right style="double"/>
      <top style="double"/>
      <bottom style="thin"/>
    </border>
    <border>
      <left style="double"/>
      <right>
        <color indexed="63"/>
      </right>
      <top style="thin"/>
      <bottom style="thin"/>
    </border>
    <border>
      <left style="double"/>
      <right style="double"/>
      <top style="thin"/>
      <bottom style="thin"/>
    </border>
    <border>
      <left>
        <color indexed="63"/>
      </left>
      <right style="double"/>
      <top style="thin"/>
      <bottom style="thin"/>
    </border>
    <border>
      <left style="double"/>
      <right style="double"/>
      <top style="thin"/>
      <bottom style="double"/>
    </border>
    <border>
      <left>
        <color indexed="63"/>
      </left>
      <right style="double"/>
      <top style="thin"/>
      <bottom style="double"/>
    </border>
    <border>
      <left style="double"/>
      <right>
        <color indexed="63"/>
      </right>
      <top style="thin"/>
      <bottom style="double"/>
    </border>
    <border>
      <left>
        <color indexed="63"/>
      </left>
      <right>
        <color indexed="63"/>
      </right>
      <top style="thin"/>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color indexed="63"/>
      </right>
      <top style="medium">
        <color rgb="FF000000"/>
      </top>
      <bottom style="medium">
        <color rgb="FF000000"/>
      </bottom>
    </border>
    <border>
      <left>
        <color indexed="63"/>
      </left>
      <right style="medium">
        <color rgb="FF000000"/>
      </right>
      <top style="medium">
        <color rgb="FF000000"/>
      </top>
      <bottom>
        <color indexed="63"/>
      </bottom>
    </border>
    <border>
      <left>
        <color indexed="63"/>
      </left>
      <right>
        <color indexed="63"/>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style="medium">
        <color rgb="FF000000"/>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color rgb="FF000000"/>
      </right>
      <top>
        <color indexed="63"/>
      </top>
      <bottom>
        <color indexed="63"/>
      </bottom>
    </border>
    <border>
      <left style="double"/>
      <right style="double"/>
      <top>
        <color indexed="63"/>
      </top>
      <bottom style="thin"/>
    </border>
    <border>
      <left>
        <color indexed="63"/>
      </left>
      <right style="double"/>
      <top>
        <color indexed="63"/>
      </top>
      <bottom>
        <color indexed="63"/>
      </bottom>
    </border>
    <border>
      <left style="double"/>
      <right>
        <color indexed="63"/>
      </right>
      <top style="double"/>
      <bottom style="thin"/>
    </border>
    <border>
      <left>
        <color indexed="63"/>
      </left>
      <right style="double"/>
      <top style="double"/>
      <bottom style="thin"/>
    </border>
    <border>
      <left>
        <color indexed="63"/>
      </left>
      <right>
        <color indexed="63"/>
      </right>
      <top style="double"/>
      <bottom style="thin"/>
    </border>
    <border>
      <left>
        <color indexed="63"/>
      </left>
      <right style="double"/>
      <top>
        <color indexed="63"/>
      </top>
      <bottom style="thin"/>
    </border>
    <border>
      <left style="double"/>
      <right>
        <color indexed="63"/>
      </right>
      <top>
        <color indexed="63"/>
      </top>
      <bottom style="thin"/>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style="thin"/>
      <top style="hair"/>
      <bottom style="medium"/>
    </border>
    <border>
      <left>
        <color indexed="63"/>
      </left>
      <right style="thin"/>
      <top style="hair"/>
      <bottom style="hair"/>
    </border>
    <border>
      <left>
        <color indexed="63"/>
      </left>
      <right style="thin"/>
      <top style="hair"/>
      <bottom style="medium"/>
    </border>
    <border>
      <left style="thin"/>
      <right>
        <color indexed="63"/>
      </right>
      <top style="medium"/>
      <bottom style="hair"/>
    </border>
    <border>
      <left style="medium"/>
      <right style="thin"/>
      <top style="medium"/>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color indexed="63"/>
      </top>
      <bottom>
        <color indexed="63"/>
      </bottom>
    </border>
    <border>
      <left style="thin"/>
      <right>
        <color indexed="63"/>
      </right>
      <top>
        <color indexed="63"/>
      </top>
      <bottom style="hair"/>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double"/>
      <bottom>
        <color indexed="63"/>
      </bottom>
    </border>
    <border>
      <left>
        <color indexed="63"/>
      </left>
      <right style="double"/>
      <top style="double"/>
      <bottom style="double"/>
    </border>
    <border>
      <left style="thin"/>
      <right>
        <color indexed="63"/>
      </right>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double"/>
    </border>
    <border>
      <left style="thin"/>
      <right>
        <color indexed="63"/>
      </right>
      <top>
        <color indexed="63"/>
      </top>
      <bottom style="double"/>
    </border>
    <border>
      <left>
        <color indexed="63"/>
      </left>
      <right style="double"/>
      <top>
        <color indexed="63"/>
      </top>
      <bottom style="double"/>
    </border>
    <border>
      <left style="medium">
        <color rgb="FF000000"/>
      </left>
      <right>
        <color indexed="63"/>
      </right>
      <top style="medium">
        <color rgb="FF000000"/>
      </top>
      <bottom style="medium">
        <color rgb="FF000000"/>
      </bottom>
    </border>
    <border>
      <left style="medium">
        <color rgb="FF000000"/>
      </left>
      <right>
        <color indexed="63"/>
      </right>
      <top style="medium">
        <color rgb="FF000000"/>
      </top>
      <bottom>
        <color indexed="63"/>
      </bottom>
    </border>
    <border>
      <left style="medium">
        <color rgb="FF000000"/>
      </left>
      <right>
        <color indexed="63"/>
      </right>
      <top>
        <color indexed="63"/>
      </top>
      <bottom>
        <color indexed="63"/>
      </bottom>
    </border>
    <border>
      <left style="medium">
        <color rgb="FF000000"/>
      </left>
      <right style="medium">
        <color rgb="FF000000"/>
      </right>
      <top style="medium">
        <color rgb="FF000000"/>
      </top>
      <bottom>
        <color indexed="63"/>
      </bottom>
    </border>
    <border>
      <left style="medium">
        <color rgb="FF000000"/>
      </left>
      <right style="medium">
        <color rgb="FF000000"/>
      </right>
      <top>
        <color indexed="63"/>
      </top>
      <bottom>
        <color indexed="63"/>
      </bottom>
    </border>
    <border>
      <left style="medium">
        <color rgb="FF000000"/>
      </left>
      <right style="medium">
        <color rgb="FF000000"/>
      </right>
      <top>
        <color indexed="63"/>
      </top>
      <bottom style="medium">
        <color rgb="FF000000"/>
      </bottom>
    </border>
    <border>
      <left style="medium"/>
      <right>
        <color indexed="63"/>
      </right>
      <top style="medium"/>
      <bottom style="medium"/>
    </border>
    <border>
      <left>
        <color indexed="63"/>
      </left>
      <right style="medium"/>
      <top style="medium"/>
      <bottom style="medium"/>
    </border>
    <border>
      <left style="medium">
        <color rgb="FF000000"/>
      </left>
      <right>
        <color indexed="63"/>
      </right>
      <top>
        <color indexed="63"/>
      </top>
      <bottom style="medium">
        <color rgb="FF000000"/>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thin"/>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37">
    <xf numFmtId="0" fontId="0" fillId="0" borderId="0" xfId="0" applyAlignment="1">
      <alignment/>
    </xf>
    <xf numFmtId="0" fontId="3"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left"/>
    </xf>
    <xf numFmtId="0" fontId="5" fillId="0" borderId="14" xfId="0" applyFont="1" applyBorder="1" applyAlignment="1">
      <alignment horizontal="left"/>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6"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10" fillId="33" borderId="16" xfId="0" applyFont="1" applyFill="1" applyBorder="1" applyAlignment="1">
      <alignment horizontal="center" vertical="center"/>
    </xf>
    <xf numFmtId="0" fontId="10" fillId="33" borderId="16"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3" fillId="0" borderId="21" xfId="0" applyFont="1" applyBorder="1" applyAlignment="1">
      <alignment horizontal="center"/>
    </xf>
    <xf numFmtId="0" fontId="5" fillId="0" borderId="0" xfId="0" applyFont="1" applyAlignment="1">
      <alignment/>
    </xf>
    <xf numFmtId="0" fontId="5" fillId="0" borderId="0" xfId="0" applyFont="1" applyAlignment="1">
      <alignment vertical="center"/>
    </xf>
    <xf numFmtId="43" fontId="3" fillId="0" borderId="22" xfId="0" applyNumberFormat="1" applyFont="1" applyBorder="1" applyAlignment="1">
      <alignment/>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41" fontId="5" fillId="0" borderId="25" xfId="0" applyNumberFormat="1"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41" fontId="5" fillId="0" borderId="27" xfId="0" applyNumberFormat="1" applyFont="1" applyBorder="1" applyAlignment="1">
      <alignment horizontal="center" vertical="center"/>
    </xf>
    <xf numFmtId="170" fontId="11" fillId="0" borderId="26" xfId="0" applyNumberFormat="1" applyFont="1" applyBorder="1" applyAlignment="1">
      <alignment horizontal="center" vertical="center"/>
    </xf>
    <xf numFmtId="0" fontId="5" fillId="0" borderId="25" xfId="0" applyFont="1" applyBorder="1" applyAlignment="1">
      <alignment vertical="center" wrapText="1"/>
    </xf>
    <xf numFmtId="0" fontId="5" fillId="0" borderId="2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8" xfId="0" applyFont="1" applyBorder="1" applyAlignment="1">
      <alignment horizontal="center" vertical="center" wrapText="1"/>
    </xf>
    <xf numFmtId="0" fontId="0" fillId="0" borderId="19" xfId="0" applyFont="1" applyBorder="1" applyAlignment="1">
      <alignment/>
    </xf>
    <xf numFmtId="0" fontId="5" fillId="0" borderId="27" xfId="0" applyFont="1" applyBorder="1" applyAlignment="1">
      <alignment vertical="center" wrapText="1"/>
    </xf>
    <xf numFmtId="0" fontId="5" fillId="0" borderId="29" xfId="0" applyFont="1" applyBorder="1" applyAlignment="1">
      <alignment horizontal="center" vertical="center"/>
    </xf>
    <xf numFmtId="0" fontId="5" fillId="0" borderId="29" xfId="0" applyFont="1" applyBorder="1" applyAlignment="1">
      <alignment horizontal="center" vertical="center" wrapText="1"/>
    </xf>
    <xf numFmtId="2" fontId="12" fillId="0" borderId="22" xfId="0" applyNumberFormat="1" applyFont="1" applyBorder="1" applyAlignment="1">
      <alignment vertical="center"/>
    </xf>
    <xf numFmtId="0" fontId="12" fillId="0" borderId="24" xfId="0" applyFont="1" applyBorder="1" applyAlignment="1">
      <alignment horizontal="center" vertical="center"/>
    </xf>
    <xf numFmtId="0" fontId="7" fillId="0" borderId="18" xfId="0" applyFont="1" applyBorder="1" applyAlignment="1">
      <alignment horizontal="center"/>
    </xf>
    <xf numFmtId="0" fontId="6" fillId="0" borderId="18" xfId="0" applyFont="1" applyBorder="1" applyAlignment="1">
      <alignment vertical="center" wrapText="1"/>
    </xf>
    <xf numFmtId="41" fontId="7" fillId="0" borderId="18" xfId="0" applyNumberFormat="1" applyFont="1" applyBorder="1" applyAlignment="1">
      <alignment horizontal="center"/>
    </xf>
    <xf numFmtId="0" fontId="7" fillId="0" borderId="30" xfId="0" applyFont="1" applyBorder="1" applyAlignment="1">
      <alignment horizontal="center"/>
    </xf>
    <xf numFmtId="0" fontId="6" fillId="0" borderId="31" xfId="0" applyFont="1" applyBorder="1" applyAlignment="1">
      <alignment vertical="center" wrapText="1"/>
    </xf>
    <xf numFmtId="0" fontId="6" fillId="0" borderId="31" xfId="0" applyFont="1" applyBorder="1" applyAlignment="1">
      <alignment horizontal="center" vertical="center" wrapText="1"/>
    </xf>
    <xf numFmtId="41" fontId="7" fillId="0" borderId="31" xfId="0" applyNumberFormat="1"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0" fillId="0" borderId="15" xfId="0" applyBorder="1" applyAlignment="1">
      <alignment/>
    </xf>
    <xf numFmtId="0" fontId="5" fillId="0" borderId="0" xfId="0" applyFont="1" applyAlignment="1" quotePrefix="1">
      <alignment vertical="center"/>
    </xf>
    <xf numFmtId="0" fontId="5" fillId="0" borderId="0" xfId="0" applyNumberFormat="1" applyFont="1" applyAlignment="1">
      <alignment vertical="center"/>
    </xf>
    <xf numFmtId="0" fontId="0" fillId="0" borderId="0" xfId="0" applyFont="1" applyAlignment="1" quotePrefix="1">
      <alignment/>
    </xf>
    <xf numFmtId="0" fontId="0" fillId="0" borderId="0" xfId="0" applyFont="1" applyAlignment="1">
      <alignment/>
    </xf>
    <xf numFmtId="41" fontId="5" fillId="0" borderId="0" xfId="0" applyNumberFormat="1" applyFont="1" applyAlignment="1">
      <alignment vertical="center"/>
    </xf>
    <xf numFmtId="178" fontId="5" fillId="0" borderId="0" xfId="0" applyNumberFormat="1" applyFont="1" applyAlignment="1" quotePrefix="1">
      <alignment vertical="center"/>
    </xf>
    <xf numFmtId="178" fontId="5" fillId="0" borderId="0" xfId="0" applyNumberFormat="1" applyFont="1" applyAlignment="1">
      <alignment vertical="center"/>
    </xf>
    <xf numFmtId="0" fontId="0" fillId="0" borderId="0"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13" fillId="0" borderId="36" xfId="0" applyFont="1" applyBorder="1" applyAlignment="1">
      <alignment vertical="top" wrapText="1"/>
    </xf>
    <xf numFmtId="0" fontId="14" fillId="0" borderId="0" xfId="0" applyFont="1" applyBorder="1" applyAlignment="1">
      <alignment vertical="top" wrapText="1"/>
    </xf>
    <xf numFmtId="0" fontId="0" fillId="0" borderId="0" xfId="0" applyAlignment="1">
      <alignment/>
    </xf>
    <xf numFmtId="0" fontId="13" fillId="0" borderId="36" xfId="0" applyFont="1" applyBorder="1" applyAlignment="1">
      <alignment horizontal="right" vertical="top" wrapText="1"/>
    </xf>
    <xf numFmtId="0" fontId="0" fillId="0" borderId="36" xfId="0" applyBorder="1" applyAlignment="1">
      <alignment/>
    </xf>
    <xf numFmtId="0" fontId="14" fillId="0" borderId="36" xfId="0" applyFont="1" applyBorder="1" applyAlignment="1">
      <alignment vertical="top" wrapText="1"/>
    </xf>
    <xf numFmtId="0" fontId="14" fillId="0" borderId="37" xfId="0" applyFont="1" applyBorder="1" applyAlignment="1">
      <alignment vertical="top" wrapText="1"/>
    </xf>
    <xf numFmtId="170" fontId="15" fillId="0" borderId="38" xfId="0" applyNumberFormat="1" applyFont="1" applyBorder="1" applyAlignment="1">
      <alignment horizontal="center" vertical="center"/>
    </xf>
    <xf numFmtId="43" fontId="15" fillId="0" borderId="39" xfId="0" applyNumberFormat="1" applyFont="1" applyBorder="1" applyAlignment="1">
      <alignment horizontal="center" vertical="center" wrapText="1"/>
    </xf>
    <xf numFmtId="9" fontId="15" fillId="0" borderId="40" xfId="0" applyNumberFormat="1" applyFont="1" applyBorder="1" applyAlignment="1">
      <alignment horizontal="center" vertical="center" wrapText="1"/>
    </xf>
    <xf numFmtId="0" fontId="17" fillId="0" borderId="41" xfId="0" applyFont="1" applyBorder="1" applyAlignment="1">
      <alignment horizontal="center" vertical="center" wrapText="1"/>
    </xf>
    <xf numFmtId="2" fontId="17" fillId="0" borderId="42" xfId="0" applyNumberFormat="1" applyFont="1" applyBorder="1" applyAlignment="1">
      <alignment horizontal="center" vertical="center" wrapText="1"/>
    </xf>
    <xf numFmtId="0" fontId="15" fillId="0" borderId="43" xfId="0" applyFont="1" applyBorder="1" applyAlignment="1">
      <alignment horizontal="center" vertical="center" wrapText="1"/>
    </xf>
    <xf numFmtId="0" fontId="17" fillId="34" borderId="42" xfId="0" applyFont="1" applyFill="1" applyBorder="1" applyAlignment="1">
      <alignment wrapText="1"/>
    </xf>
    <xf numFmtId="0" fontId="15" fillId="0" borderId="41" xfId="0" applyFont="1" applyBorder="1" applyAlignment="1">
      <alignment horizontal="center" vertical="center" wrapText="1"/>
    </xf>
    <xf numFmtId="0" fontId="15" fillId="0" borderId="44" xfId="0" applyFont="1" applyBorder="1" applyAlignment="1">
      <alignment horizontal="center" vertical="center" wrapText="1"/>
    </xf>
    <xf numFmtId="2" fontId="17" fillId="0" borderId="41" xfId="0" applyNumberFormat="1" applyFont="1" applyBorder="1" applyAlignment="1">
      <alignment horizontal="center" vertical="center" wrapText="1"/>
    </xf>
    <xf numFmtId="9" fontId="15" fillId="0" borderId="42" xfId="0" applyNumberFormat="1" applyFont="1" applyBorder="1" applyAlignment="1">
      <alignment horizontal="center" vertical="center" wrapText="1"/>
    </xf>
    <xf numFmtId="170" fontId="15" fillId="0" borderId="0" xfId="0" applyNumberFormat="1" applyFont="1" applyBorder="1" applyAlignment="1">
      <alignment vertical="center"/>
    </xf>
    <xf numFmtId="2" fontId="15" fillId="0" borderId="41" xfId="0" applyNumberFormat="1" applyFont="1" applyBorder="1" applyAlignment="1">
      <alignment horizontal="center" vertical="center" wrapText="1"/>
    </xf>
    <xf numFmtId="0" fontId="14" fillId="0" borderId="0" xfId="0" applyFont="1" applyAlignment="1">
      <alignment/>
    </xf>
    <xf numFmtId="0" fontId="0" fillId="0" borderId="45" xfId="0" applyBorder="1" applyAlignment="1">
      <alignment/>
    </xf>
    <xf numFmtId="0" fontId="0" fillId="0" borderId="46" xfId="0" applyBorder="1" applyAlignment="1">
      <alignment/>
    </xf>
    <xf numFmtId="0" fontId="0" fillId="0" borderId="37" xfId="0" applyBorder="1" applyAlignment="1">
      <alignment/>
    </xf>
    <xf numFmtId="0" fontId="0" fillId="0" borderId="47" xfId="0" applyBorder="1" applyAlignment="1">
      <alignment/>
    </xf>
    <xf numFmtId="0" fontId="17" fillId="0" borderId="0" xfId="0" applyFont="1" applyBorder="1" applyAlignment="1">
      <alignment horizontal="left" vertical="center"/>
    </xf>
    <xf numFmtId="0" fontId="17" fillId="0" borderId="0" xfId="0" applyFont="1" applyBorder="1" applyAlignment="1">
      <alignment/>
    </xf>
    <xf numFmtId="0" fontId="17" fillId="0" borderId="0" xfId="0" applyFont="1" applyAlignment="1">
      <alignment/>
    </xf>
    <xf numFmtId="0" fontId="15" fillId="0" borderId="36" xfId="0" applyFont="1" applyBorder="1" applyAlignment="1">
      <alignment horizontal="left" indent="1"/>
    </xf>
    <xf numFmtId="0" fontId="15" fillId="0" borderId="0" xfId="0" applyFont="1" applyBorder="1" applyAlignment="1">
      <alignment horizontal="left" indent="1"/>
    </xf>
    <xf numFmtId="0" fontId="15" fillId="0" borderId="0" xfId="0" applyFont="1" applyAlignment="1">
      <alignment horizontal="left" indent="1"/>
    </xf>
    <xf numFmtId="0" fontId="15" fillId="0" borderId="45" xfId="0" applyFont="1" applyBorder="1" applyAlignment="1">
      <alignment/>
    </xf>
    <xf numFmtId="0" fontId="15" fillId="0" borderId="0" xfId="0" applyFont="1" applyBorder="1" applyAlignment="1">
      <alignment horizontal="left"/>
    </xf>
    <xf numFmtId="0" fontId="16" fillId="0" borderId="0" xfId="0" applyFont="1" applyBorder="1" applyAlignment="1">
      <alignment/>
    </xf>
    <xf numFmtId="0" fontId="17" fillId="0" borderId="0" xfId="0" applyFont="1" applyBorder="1" applyAlignment="1">
      <alignment vertical="top" wrapText="1"/>
    </xf>
    <xf numFmtId="0" fontId="17" fillId="0" borderId="33" xfId="0" applyFont="1" applyBorder="1" applyAlignment="1">
      <alignment vertical="top" wrapText="1"/>
    </xf>
    <xf numFmtId="0" fontId="20" fillId="0" borderId="0" xfId="0" applyFont="1" applyBorder="1" applyAlignment="1">
      <alignment/>
    </xf>
    <xf numFmtId="0" fontId="17" fillId="0" borderId="0" xfId="0" applyFont="1" applyBorder="1" applyAlignment="1">
      <alignment vertical="top"/>
    </xf>
    <xf numFmtId="0" fontId="72" fillId="0" borderId="41" xfId="0" applyFont="1" applyBorder="1" applyAlignment="1">
      <alignment horizontal="center" vertical="center" wrapText="1"/>
    </xf>
    <xf numFmtId="0" fontId="0" fillId="0" borderId="0" xfId="0" applyAlignment="1">
      <alignment vertical="top"/>
    </xf>
    <xf numFmtId="0" fontId="0" fillId="0" borderId="37" xfId="0" applyBorder="1" applyAlignment="1">
      <alignment vertical="top"/>
    </xf>
    <xf numFmtId="0" fontId="0" fillId="0" borderId="34" xfId="0" applyBorder="1" applyAlignment="1">
      <alignment vertical="top"/>
    </xf>
    <xf numFmtId="0" fontId="0" fillId="0" borderId="35" xfId="0" applyBorder="1" applyAlignment="1">
      <alignment vertical="top"/>
    </xf>
    <xf numFmtId="2" fontId="15" fillId="0" borderId="48" xfId="0" applyNumberFormat="1" applyFont="1" applyBorder="1" applyAlignment="1">
      <alignment horizontal="center" vertical="center" wrapText="1"/>
    </xf>
    <xf numFmtId="0" fontId="5" fillId="0" borderId="49" xfId="0" applyFont="1" applyBorder="1" applyAlignment="1">
      <alignment horizontal="center" vertical="center"/>
    </xf>
    <xf numFmtId="0" fontId="7" fillId="0" borderId="16" xfId="0" applyFont="1" applyBorder="1" applyAlignment="1">
      <alignment horizontal="center"/>
    </xf>
    <xf numFmtId="0" fontId="6" fillId="0" borderId="16" xfId="0" applyFont="1" applyBorder="1" applyAlignment="1">
      <alignment vertical="center" wrapText="1"/>
    </xf>
    <xf numFmtId="0" fontId="6" fillId="0" borderId="11" xfId="0" applyFont="1" applyBorder="1" applyAlignment="1">
      <alignment vertical="center" wrapText="1"/>
    </xf>
    <xf numFmtId="41" fontId="7" fillId="0" borderId="16" xfId="0" applyNumberFormat="1" applyFont="1" applyBorder="1" applyAlignment="1">
      <alignment horizontal="center"/>
    </xf>
    <xf numFmtId="0" fontId="7" fillId="0" borderId="11" xfId="0" applyFont="1" applyBorder="1" applyAlignment="1">
      <alignment horizontal="center"/>
    </xf>
    <xf numFmtId="0" fontId="12" fillId="0" borderId="24" xfId="0" applyFont="1" applyBorder="1" applyAlignment="1">
      <alignment horizontal="left" vertical="top" wrapText="1"/>
    </xf>
    <xf numFmtId="0" fontId="12" fillId="0" borderId="23" xfId="0" applyFont="1" applyBorder="1" applyAlignment="1">
      <alignment horizontal="center" vertical="center"/>
    </xf>
    <xf numFmtId="0" fontId="12" fillId="0" borderId="25" xfId="0" applyFont="1" applyBorder="1" applyAlignment="1">
      <alignment horizontal="center" vertical="center" wrapText="1"/>
    </xf>
    <xf numFmtId="0" fontId="12" fillId="0" borderId="25" xfId="0" applyFont="1" applyBorder="1" applyAlignment="1">
      <alignment horizontal="center" vertical="center"/>
    </xf>
    <xf numFmtId="1" fontId="12" fillId="0" borderId="24" xfId="0" applyNumberFormat="1" applyFont="1" applyBorder="1" applyAlignment="1">
      <alignment horizontal="center" vertical="center"/>
    </xf>
    <xf numFmtId="41" fontId="12" fillId="0" borderId="24" xfId="0" applyNumberFormat="1" applyFont="1" applyBorder="1" applyAlignment="1">
      <alignment horizontal="center" vertical="center"/>
    </xf>
    <xf numFmtId="2" fontId="12" fillId="0" borderId="24" xfId="0" applyNumberFormat="1" applyFont="1" applyBorder="1" applyAlignment="1">
      <alignment vertical="center"/>
    </xf>
    <xf numFmtId="0" fontId="0" fillId="0" borderId="0" xfId="0" applyFill="1" applyAlignment="1">
      <alignment/>
    </xf>
    <xf numFmtId="0" fontId="12" fillId="0" borderId="16" xfId="0" applyFont="1" applyBorder="1" applyAlignment="1">
      <alignment horizontal="center" vertical="center"/>
    </xf>
    <xf numFmtId="0" fontId="12" fillId="0" borderId="16" xfId="0" applyFont="1" applyBorder="1" applyAlignment="1">
      <alignment horizontal="left" vertical="top" wrapText="1"/>
    </xf>
    <xf numFmtId="0" fontId="12" fillId="0" borderId="11" xfId="0" applyFont="1" applyBorder="1" applyAlignment="1">
      <alignment horizontal="center" vertical="center"/>
    </xf>
    <xf numFmtId="0" fontId="12" fillId="0" borderId="50" xfId="0" applyFont="1" applyBorder="1" applyAlignment="1">
      <alignment horizontal="center" vertical="center" wrapText="1"/>
    </xf>
    <xf numFmtId="0" fontId="12" fillId="0" borderId="50" xfId="0" applyFont="1" applyBorder="1" applyAlignment="1">
      <alignment horizontal="center" vertical="center"/>
    </xf>
    <xf numFmtId="1" fontId="12" fillId="0" borderId="16" xfId="0" applyNumberFormat="1" applyFont="1" applyBorder="1" applyAlignment="1">
      <alignment horizontal="center" vertical="center"/>
    </xf>
    <xf numFmtId="41" fontId="12" fillId="0" borderId="16" xfId="0" applyNumberFormat="1" applyFont="1" applyBorder="1" applyAlignment="1">
      <alignment horizontal="center" vertical="center"/>
    </xf>
    <xf numFmtId="2" fontId="12" fillId="0" borderId="16" xfId="0" applyNumberFormat="1" applyFont="1" applyBorder="1" applyAlignment="1">
      <alignment vertical="center"/>
    </xf>
    <xf numFmtId="2" fontId="12" fillId="0" borderId="49" xfId="0" applyNumberFormat="1" applyFont="1" applyBorder="1" applyAlignment="1">
      <alignment vertical="center"/>
    </xf>
    <xf numFmtId="0" fontId="10" fillId="0" borderId="22" xfId="0" applyFont="1" applyFill="1" applyBorder="1" applyAlignment="1">
      <alignment horizontal="center" vertical="center"/>
    </xf>
    <xf numFmtId="0" fontId="10" fillId="0" borderId="22"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5" fillId="0" borderId="54" xfId="0" applyFont="1" applyBorder="1" applyAlignment="1">
      <alignment vertical="center" wrapText="1"/>
    </xf>
    <xf numFmtId="0" fontId="5" fillId="0" borderId="16" xfId="0" applyFont="1" applyBorder="1" applyAlignment="1">
      <alignment horizontal="center" vertical="center"/>
    </xf>
    <xf numFmtId="0" fontId="5" fillId="0" borderId="55" xfId="0" applyFont="1" applyBorder="1" applyAlignment="1">
      <alignment horizontal="center" vertical="center"/>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4" xfId="0" applyFont="1" applyBorder="1" applyAlignment="1">
      <alignment horizontal="center" vertical="center"/>
    </xf>
    <xf numFmtId="41" fontId="5" fillId="0" borderId="54" xfId="0" applyNumberFormat="1" applyFont="1" applyBorder="1" applyAlignment="1">
      <alignment horizontal="center" vertical="center"/>
    </xf>
    <xf numFmtId="0" fontId="3" fillId="0" borderId="22" xfId="0" applyFont="1" applyBorder="1" applyAlignment="1">
      <alignment horizontal="center" vertical="center"/>
    </xf>
    <xf numFmtId="0" fontId="3" fillId="0" borderId="53" xfId="0" applyFont="1" applyBorder="1" applyAlignment="1">
      <alignment horizontal="center" vertical="center"/>
    </xf>
    <xf numFmtId="0" fontId="3" fillId="0" borderId="52" xfId="0" applyFont="1" applyBorder="1" applyAlignment="1">
      <alignment horizontal="center"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22" xfId="0" applyFont="1" applyBorder="1" applyAlignment="1">
      <alignment horizontal="center" vertical="center" wrapText="1"/>
    </xf>
    <xf numFmtId="0" fontId="23" fillId="0" borderId="51" xfId="0" applyFont="1" applyBorder="1" applyAlignment="1">
      <alignment horizontal="left" vertical="center"/>
    </xf>
    <xf numFmtId="0" fontId="3" fillId="0" borderId="0" xfId="0" applyFont="1" applyAlignment="1">
      <alignment/>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0" fillId="0" borderId="59" xfId="0" applyBorder="1" applyAlignment="1">
      <alignment/>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0" fillId="0" borderId="64" xfId="0" applyFont="1" applyBorder="1" applyAlignment="1">
      <alignment/>
    </xf>
    <xf numFmtId="0" fontId="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5" xfId="0" applyFont="1" applyBorder="1" applyAlignment="1">
      <alignment horizontal="center"/>
    </xf>
    <xf numFmtId="0" fontId="0" fillId="0" borderId="65" xfId="0" applyBorder="1" applyAlignment="1">
      <alignment horizontal="center"/>
    </xf>
    <xf numFmtId="0" fontId="0" fillId="0" borderId="66" xfId="0" applyFont="1" applyBorder="1" applyAlignment="1">
      <alignment horizontal="center"/>
    </xf>
    <xf numFmtId="0" fontId="3" fillId="35" borderId="0" xfId="0" applyFont="1" applyFill="1" applyAlignment="1">
      <alignment horizontal="center"/>
    </xf>
    <xf numFmtId="0" fontId="3" fillId="35" borderId="0" xfId="0" applyFont="1" applyFill="1" applyAlignment="1">
      <alignment/>
    </xf>
    <xf numFmtId="0" fontId="0" fillId="35" borderId="0" xfId="0" applyFill="1" applyAlignment="1">
      <alignment/>
    </xf>
    <xf numFmtId="0" fontId="0" fillId="0" borderId="63" xfId="0" applyBorder="1" applyAlignment="1">
      <alignment/>
    </xf>
    <xf numFmtId="0" fontId="0" fillId="0" borderId="61" xfId="0" applyBorder="1" applyAlignment="1">
      <alignment horizontal="center" vertical="center"/>
    </xf>
    <xf numFmtId="0" fontId="0" fillId="0" borderId="57" xfId="0" applyFont="1" applyBorder="1" applyAlignment="1">
      <alignment horizontal="center" vertical="center"/>
    </xf>
    <xf numFmtId="0" fontId="0" fillId="35" borderId="0" xfId="0" applyFont="1" applyFill="1" applyAlignment="1">
      <alignment/>
    </xf>
    <xf numFmtId="0" fontId="0" fillId="0" borderId="0" xfId="0"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58" xfId="0" applyFont="1" applyBorder="1" applyAlignment="1">
      <alignment horizontal="center" vertical="center"/>
    </xf>
    <xf numFmtId="0" fontId="0" fillId="0" borderId="68" xfId="0" applyBorder="1" applyAlignment="1">
      <alignment horizontal="center" vertical="center"/>
    </xf>
    <xf numFmtId="0" fontId="0" fillId="0" borderId="56" xfId="0" applyBorder="1" applyAlignment="1">
      <alignment/>
    </xf>
    <xf numFmtId="0" fontId="0" fillId="0" borderId="56" xfId="0" applyFont="1" applyBorder="1" applyAlignment="1">
      <alignment horizontal="center" vertical="center"/>
    </xf>
    <xf numFmtId="0" fontId="0" fillId="0" borderId="60" xfId="0" applyFont="1" applyBorder="1" applyAlignment="1">
      <alignment vertical="center"/>
    </xf>
    <xf numFmtId="0" fontId="0" fillId="0" borderId="60" xfId="0" applyFont="1" applyBorder="1" applyAlignment="1">
      <alignment horizontal="center"/>
    </xf>
    <xf numFmtId="0" fontId="0" fillId="0" borderId="36" xfId="0" applyFont="1" applyBorder="1" applyAlignment="1">
      <alignment vertical="center" wrapText="1"/>
    </xf>
    <xf numFmtId="0" fontId="73" fillId="35" borderId="0" xfId="0" applyFont="1" applyFill="1" applyAlignment="1">
      <alignment horizontal="center"/>
    </xf>
    <xf numFmtId="0" fontId="3" fillId="35" borderId="0" xfId="0" applyFont="1" applyFill="1" applyAlignment="1">
      <alignment horizontal="center" vertical="center"/>
    </xf>
    <xf numFmtId="0" fontId="73" fillId="35" borderId="0" xfId="0" applyFont="1" applyFill="1" applyAlignment="1">
      <alignment horizontal="center" vertical="center"/>
    </xf>
    <xf numFmtId="0" fontId="0" fillId="0" borderId="64" xfId="0" applyBorder="1" applyAlignment="1">
      <alignment/>
    </xf>
    <xf numFmtId="0" fontId="0" fillId="0" borderId="69" xfId="0" applyFont="1" applyBorder="1" applyAlignment="1">
      <alignment/>
    </xf>
    <xf numFmtId="0" fontId="0" fillId="0" borderId="70" xfId="0" applyBorder="1" applyAlignment="1">
      <alignment horizontal="center"/>
    </xf>
    <xf numFmtId="0" fontId="0" fillId="0" borderId="71" xfId="0" applyBorder="1" applyAlignment="1">
      <alignment horizontal="center"/>
    </xf>
    <xf numFmtId="0" fontId="73" fillId="36" borderId="0" xfId="0" applyFont="1" applyFill="1" applyAlignment="1">
      <alignment/>
    </xf>
    <xf numFmtId="0" fontId="0" fillId="36" borderId="0" xfId="0" applyFill="1" applyAlignment="1">
      <alignment/>
    </xf>
    <xf numFmtId="0" fontId="24" fillId="0" borderId="24" xfId="0" applyFont="1" applyBorder="1" applyAlignment="1">
      <alignment horizontal="center" vertical="top" wrapText="1"/>
    </xf>
    <xf numFmtId="0" fontId="73" fillId="0" borderId="0" xfId="0" applyFont="1" applyFill="1" applyAlignment="1">
      <alignment/>
    </xf>
    <xf numFmtId="0" fontId="3" fillId="0" borderId="0" xfId="0" applyFont="1" applyFill="1" applyAlignment="1">
      <alignment/>
    </xf>
    <xf numFmtId="0" fontId="73" fillId="0" borderId="0" xfId="0" applyFont="1" applyAlignment="1">
      <alignment/>
    </xf>
    <xf numFmtId="0" fontId="0" fillId="0" borderId="0" xfId="0" applyFont="1" applyFill="1" applyBorder="1" applyAlignment="1">
      <alignment/>
    </xf>
    <xf numFmtId="0" fontId="73" fillId="0" borderId="0" xfId="0" applyFont="1" applyFill="1" applyAlignment="1">
      <alignment horizontal="center"/>
    </xf>
    <xf numFmtId="0" fontId="27" fillId="0" borderId="72" xfId="0" applyFont="1" applyBorder="1" applyAlignment="1" quotePrefix="1">
      <alignment horizontal="center" vertical="center" wrapText="1"/>
    </xf>
    <xf numFmtId="0" fontId="27" fillId="0" borderId="73" xfId="0" applyFont="1" applyBorder="1" applyAlignment="1" quotePrefix="1">
      <alignment horizontal="center" vertical="center" wrapText="1"/>
    </xf>
    <xf numFmtId="0" fontId="27" fillId="0" borderId="74" xfId="0" applyFont="1" applyBorder="1" applyAlignment="1" quotePrefix="1">
      <alignment horizontal="center" vertical="center" wrapText="1"/>
    </xf>
    <xf numFmtId="0" fontId="0" fillId="11" borderId="62" xfId="0" applyFill="1" applyBorder="1" applyAlignment="1">
      <alignment horizontal="center"/>
    </xf>
    <xf numFmtId="0" fontId="0" fillId="11" borderId="63" xfId="0" applyFill="1" applyBorder="1" applyAlignment="1">
      <alignment horizontal="center"/>
    </xf>
    <xf numFmtId="0" fontId="27" fillId="0" borderId="0" xfId="0" applyFont="1" applyAlignment="1">
      <alignment/>
    </xf>
    <xf numFmtId="0" fontId="27" fillId="0" borderId="75" xfId="0" applyFont="1" applyBorder="1" applyAlignment="1" quotePrefix="1">
      <alignment horizontal="center" vertical="center"/>
    </xf>
    <xf numFmtId="0" fontId="27" fillId="0" borderId="76" xfId="0" applyFont="1" applyBorder="1" applyAlignment="1" quotePrefix="1">
      <alignment horizontal="center" vertical="center" wrapText="1"/>
    </xf>
    <xf numFmtId="0" fontId="27" fillId="0" borderId="74" xfId="0" applyFont="1" applyBorder="1" applyAlignment="1" quotePrefix="1">
      <alignment horizontal="center" vertical="center"/>
    </xf>
    <xf numFmtId="0" fontId="27" fillId="0" borderId="0" xfId="0" applyFont="1" applyBorder="1" applyAlignment="1">
      <alignment/>
    </xf>
    <xf numFmtId="0" fontId="27" fillId="0" borderId="0" xfId="0" applyFont="1" applyFill="1" applyBorder="1" applyAlignment="1">
      <alignment horizontal="center" vertical="center" wrapText="1"/>
    </xf>
    <xf numFmtId="0" fontId="73" fillId="0" borderId="0" xfId="0" applyFont="1" applyFill="1" applyBorder="1" applyAlignment="1">
      <alignment/>
    </xf>
    <xf numFmtId="0" fontId="0" fillId="10" borderId="0" xfId="0" applyFill="1" applyAlignment="1">
      <alignment/>
    </xf>
    <xf numFmtId="0" fontId="73" fillId="10" borderId="0" xfId="0" applyFont="1" applyFill="1" applyAlignment="1">
      <alignment/>
    </xf>
    <xf numFmtId="0" fontId="0" fillId="10" borderId="0" xfId="0" applyFont="1" applyFill="1" applyAlignment="1">
      <alignment/>
    </xf>
    <xf numFmtId="0" fontId="5" fillId="0" borderId="23" xfId="0" applyFont="1" applyBorder="1" applyAlignment="1">
      <alignment horizontal="left" vertical="center"/>
    </xf>
    <xf numFmtId="0" fontId="5" fillId="0" borderId="77" xfId="0" applyFont="1" applyBorder="1" applyAlignment="1">
      <alignment horizontal="left" vertical="center"/>
    </xf>
    <xf numFmtId="0" fontId="5" fillId="0" borderId="78" xfId="0" applyFont="1" applyBorder="1" applyAlignment="1">
      <alignment horizontal="left" vertical="center" wrapText="1"/>
    </xf>
    <xf numFmtId="0" fontId="0" fillId="0" borderId="0" xfId="0" applyFont="1" applyAlignment="1">
      <alignment horizontal="center"/>
    </xf>
    <xf numFmtId="0" fontId="0" fillId="0" borderId="57" xfId="0" applyFont="1" applyBorder="1" applyAlignment="1">
      <alignment horizontal="center"/>
    </xf>
    <xf numFmtId="0" fontId="0" fillId="0" borderId="58" xfId="0" applyFont="1" applyBorder="1" applyAlignment="1">
      <alignment horizontal="center"/>
    </xf>
    <xf numFmtId="0" fontId="5" fillId="0" borderId="55" xfId="0" applyFont="1" applyBorder="1" applyAlignment="1">
      <alignment horizontal="left" vertical="center"/>
    </xf>
    <xf numFmtId="0" fontId="0" fillId="0" borderId="0" xfId="0" applyFont="1" applyBorder="1" applyAlignment="1">
      <alignment vertical="center" wrapText="1"/>
    </xf>
    <xf numFmtId="0" fontId="0" fillId="0" borderId="0" xfId="0" applyFont="1" applyFill="1" applyBorder="1" applyAlignment="1">
      <alignment horizontal="left" vertical="center" wrapText="1"/>
    </xf>
    <xf numFmtId="0" fontId="28" fillId="0" borderId="79" xfId="0" applyFont="1" applyBorder="1" applyAlignment="1">
      <alignment horizontal="center"/>
    </xf>
    <xf numFmtId="0" fontId="28" fillId="0" borderId="60" xfId="0" applyFont="1" applyBorder="1" applyAlignment="1">
      <alignment/>
    </xf>
    <xf numFmtId="0" fontId="9" fillId="0" borderId="0" xfId="0" applyFont="1" applyAlignment="1">
      <alignment/>
    </xf>
    <xf numFmtId="0" fontId="0" fillId="0" borderId="73" xfId="0" applyBorder="1" applyAlignment="1">
      <alignment/>
    </xf>
    <xf numFmtId="0" fontId="28" fillId="0" borderId="73" xfId="0" applyFont="1" applyBorder="1" applyAlignment="1">
      <alignment/>
    </xf>
    <xf numFmtId="0" fontId="28" fillId="0" borderId="79" xfId="0" applyFont="1" applyFill="1" applyBorder="1" applyAlignment="1">
      <alignment horizontal="center"/>
    </xf>
    <xf numFmtId="0" fontId="28" fillId="0" borderId="60" xfId="0" applyFont="1" applyFill="1" applyBorder="1" applyAlignment="1">
      <alignment/>
    </xf>
    <xf numFmtId="0" fontId="0" fillId="35" borderId="0" xfId="0" applyFont="1" applyFill="1" applyBorder="1" applyAlignment="1">
      <alignment horizontal="center" vertical="center" wrapText="1"/>
    </xf>
    <xf numFmtId="0" fontId="0" fillId="35" borderId="0" xfId="0" applyFill="1" applyAlignment="1">
      <alignment horizontal="center"/>
    </xf>
    <xf numFmtId="0" fontId="74" fillId="37" borderId="62" xfId="0" applyFont="1" applyFill="1" applyBorder="1" applyAlignment="1">
      <alignment horizontal="center"/>
    </xf>
    <xf numFmtId="0" fontId="9" fillId="0" borderId="60" xfId="0" applyFont="1" applyBorder="1" applyAlignment="1">
      <alignment horizontal="center"/>
    </xf>
    <xf numFmtId="0" fontId="0" fillId="18" borderId="0" xfId="0" applyFill="1" applyAlignment="1">
      <alignment/>
    </xf>
    <xf numFmtId="0" fontId="0" fillId="14" borderId="0" xfId="0" applyFill="1" applyAlignment="1">
      <alignment horizontal="center"/>
    </xf>
    <xf numFmtId="0" fontId="3" fillId="0" borderId="59" xfId="0" applyFont="1" applyBorder="1" applyAlignment="1">
      <alignment/>
    </xf>
    <xf numFmtId="0" fontId="0" fillId="18" borderId="0" xfId="0" applyFill="1" applyAlignment="1">
      <alignment horizontal="center"/>
    </xf>
    <xf numFmtId="0" fontId="0" fillId="0" borderId="0" xfId="0" applyFont="1" applyAlignment="1">
      <alignment horizontal="left"/>
    </xf>
    <xf numFmtId="0" fontId="73" fillId="14" borderId="0" xfId="0" applyFont="1" applyFill="1" applyAlignment="1">
      <alignment horizontal="center"/>
    </xf>
    <xf numFmtId="0" fontId="0" fillId="38" borderId="0" xfId="0" applyFill="1" applyAlignment="1">
      <alignment/>
    </xf>
    <xf numFmtId="0" fontId="73" fillId="0" borderId="0" xfId="0" applyFont="1" applyAlignment="1">
      <alignment horizontal="center"/>
    </xf>
    <xf numFmtId="0" fontId="0" fillId="0" borderId="59" xfId="0" applyFont="1" applyBorder="1" applyAlignment="1">
      <alignment horizontal="left"/>
    </xf>
    <xf numFmtId="0" fontId="0" fillId="0" borderId="63" xfId="0" applyFont="1" applyFill="1" applyBorder="1" applyAlignment="1">
      <alignment horizontal="center"/>
    </xf>
    <xf numFmtId="0" fontId="29" fillId="0" borderId="0" xfId="0" applyFont="1" applyAlignment="1">
      <alignment/>
    </xf>
    <xf numFmtId="0" fontId="0" fillId="0" borderId="0" xfId="0" applyAlignment="1">
      <alignment horizontal="center"/>
    </xf>
    <xf numFmtId="0" fontId="0" fillId="0" borderId="0" xfId="0" applyFont="1" applyAlignment="1">
      <alignment horizontal="center"/>
    </xf>
    <xf numFmtId="0" fontId="5" fillId="0" borderId="28" xfId="0" applyFont="1" applyBorder="1" applyAlignment="1">
      <alignment horizontal="left" vertical="center" wrapText="1"/>
    </xf>
    <xf numFmtId="0" fontId="5" fillId="0" borderId="29" xfId="0" applyFont="1" applyBorder="1" applyAlignment="1">
      <alignment horizontal="left" vertical="center" wrapText="1"/>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21" fillId="0" borderId="0" xfId="0" applyFont="1" applyAlignment="1">
      <alignment horizontal="center"/>
    </xf>
    <xf numFmtId="0" fontId="5" fillId="0" borderId="23" xfId="0" applyFont="1" applyBorder="1" applyAlignment="1" quotePrefix="1">
      <alignment horizontal="left" vertical="center" wrapText="1"/>
    </xf>
    <xf numFmtId="0" fontId="5" fillId="0" borderId="77" xfId="0" applyFont="1" applyBorder="1" applyAlignment="1">
      <alignment horizontal="left" vertical="center" wrapText="1"/>
    </xf>
    <xf numFmtId="0" fontId="23" fillId="0" borderId="23" xfId="0" applyFont="1" applyBorder="1" applyAlignment="1">
      <alignment horizontal="left" vertical="center" wrapText="1"/>
    </xf>
    <xf numFmtId="0" fontId="23" fillId="0" borderId="77" xfId="0" applyFont="1" applyBorder="1" applyAlignment="1">
      <alignment horizontal="left" vertical="center" wrapText="1"/>
    </xf>
    <xf numFmtId="0" fontId="5" fillId="0" borderId="23" xfId="0" applyFont="1" applyBorder="1" applyAlignment="1">
      <alignment horizontal="left" vertical="center"/>
    </xf>
    <xf numFmtId="0" fontId="5" fillId="0" borderId="77" xfId="0" applyFont="1" applyBorder="1" applyAlignment="1">
      <alignment horizontal="left" vertical="center"/>
    </xf>
    <xf numFmtId="0" fontId="8" fillId="0" borderId="0" xfId="0" applyFont="1" applyAlignment="1">
      <alignment horizontal="center"/>
    </xf>
    <xf numFmtId="0" fontId="8" fillId="0" borderId="0" xfId="0" applyFont="1" applyAlignment="1">
      <alignment horizontal="center"/>
    </xf>
    <xf numFmtId="0" fontId="5" fillId="0" borderId="80" xfId="0" applyFont="1" applyBorder="1" applyAlignment="1">
      <alignment horizontal="left"/>
    </xf>
    <xf numFmtId="0" fontId="5" fillId="0" borderId="31" xfId="0" applyFont="1" applyBorder="1" applyAlignment="1">
      <alignment horizontal="left"/>
    </xf>
    <xf numFmtId="0" fontId="5" fillId="0" borderId="32" xfId="0" applyFont="1" applyBorder="1" applyAlignment="1">
      <alignment horizontal="left"/>
    </xf>
    <xf numFmtId="0" fontId="3" fillId="0" borderId="10" xfId="0" applyFont="1" applyBorder="1" applyAlignment="1">
      <alignment horizontal="left"/>
    </xf>
    <xf numFmtId="0" fontId="3" fillId="0" borderId="21" xfId="0" applyFont="1" applyBorder="1" applyAlignment="1">
      <alignment horizontal="left"/>
    </xf>
    <xf numFmtId="0" fontId="3" fillId="0" borderId="81" xfId="0" applyFont="1" applyBorder="1" applyAlignment="1">
      <alignment horizontal="left"/>
    </xf>
    <xf numFmtId="0" fontId="5" fillId="0" borderId="82" xfId="0" applyFont="1" applyBorder="1" applyAlignment="1">
      <alignment horizontal="left"/>
    </xf>
    <xf numFmtId="0" fontId="5" fillId="0" borderId="50" xfId="0" applyFont="1" applyBorder="1" applyAlignment="1">
      <alignment horizontal="left"/>
    </xf>
    <xf numFmtId="0" fontId="5" fillId="0" borderId="30" xfId="0" applyFont="1" applyBorder="1" applyAlignment="1">
      <alignment horizontal="left"/>
    </xf>
    <xf numFmtId="0" fontId="5" fillId="0" borderId="83" xfId="0" applyFont="1" applyBorder="1" applyAlignment="1">
      <alignment horizontal="left"/>
    </xf>
    <xf numFmtId="0" fontId="5" fillId="0" borderId="82" xfId="0" applyFont="1" applyBorder="1" applyAlignment="1" quotePrefix="1">
      <alignment horizontal="left"/>
    </xf>
    <xf numFmtId="0" fontId="5" fillId="0" borderId="0" xfId="0" applyFont="1" applyBorder="1" applyAlignment="1">
      <alignment horizontal="left"/>
    </xf>
    <xf numFmtId="0" fontId="5" fillId="0" borderId="11" xfId="0" applyFont="1" applyBorder="1" applyAlignment="1">
      <alignment horizontal="left"/>
    </xf>
    <xf numFmtId="0" fontId="5" fillId="0" borderId="84" xfId="0" applyFont="1" applyBorder="1" applyAlignment="1">
      <alignment horizontal="left"/>
    </xf>
    <xf numFmtId="0" fontId="5" fillId="0" borderId="12" xfId="0" applyFont="1" applyBorder="1" applyAlignment="1">
      <alignment horizontal="left"/>
    </xf>
    <xf numFmtId="0" fontId="5" fillId="0" borderId="85" xfId="0" applyFont="1" applyBorder="1" applyAlignment="1">
      <alignment horizontal="left"/>
    </xf>
    <xf numFmtId="0" fontId="5" fillId="0" borderId="86" xfId="0" applyFont="1" applyBorder="1" applyAlignment="1">
      <alignment horizontal="left"/>
    </xf>
    <xf numFmtId="0" fontId="5" fillId="0" borderId="87" xfId="0" applyFont="1" applyBorder="1" applyAlignment="1">
      <alignment horizontal="left"/>
    </xf>
    <xf numFmtId="0" fontId="5" fillId="0" borderId="19" xfId="0" applyFont="1" applyBorder="1" applyAlignment="1">
      <alignment horizontal="left"/>
    </xf>
    <xf numFmtId="0" fontId="6" fillId="0" borderId="10" xfId="0" applyFont="1" applyBorder="1" applyAlignment="1">
      <alignment horizontal="center" vertical="center" wrapText="1"/>
    </xf>
    <xf numFmtId="0" fontId="6" fillId="0" borderId="81" xfId="0" applyFont="1" applyBorder="1" applyAlignment="1">
      <alignment horizontal="center" vertical="center" wrapText="1"/>
    </xf>
    <xf numFmtId="0" fontId="5" fillId="0" borderId="55" xfId="0" applyFont="1" applyBorder="1" applyAlignment="1">
      <alignment horizontal="left" vertical="center" wrapText="1"/>
    </xf>
    <xf numFmtId="0" fontId="5" fillId="0" borderId="78" xfId="0" applyFont="1" applyBorder="1" applyAlignment="1">
      <alignment horizontal="left" vertical="center" wrapText="1"/>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81"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87" xfId="0" applyFont="1" applyBorder="1" applyAlignment="1">
      <alignment horizontal="center" vertical="center"/>
    </xf>
    <xf numFmtId="0" fontId="5" fillId="0" borderId="23" xfId="0" applyFont="1" applyBorder="1" applyAlignment="1">
      <alignment horizontal="left" vertical="center" wrapText="1"/>
    </xf>
    <xf numFmtId="0" fontId="4" fillId="0" borderId="36" xfId="0" applyFont="1" applyBorder="1" applyAlignment="1">
      <alignment horizontal="center" vertical="top"/>
    </xf>
    <xf numFmtId="0" fontId="4" fillId="0" borderId="0" xfId="0" applyFont="1" applyBorder="1" applyAlignment="1">
      <alignment horizontal="center" vertical="top"/>
    </xf>
    <xf numFmtId="0" fontId="4" fillId="0" borderId="33" xfId="0" applyFont="1" applyBorder="1" applyAlignment="1">
      <alignment horizontal="center" vertical="top"/>
    </xf>
    <xf numFmtId="0" fontId="22" fillId="0" borderId="36" xfId="0" applyFont="1" applyBorder="1" applyAlignment="1">
      <alignment horizontal="left" vertical="top" wrapText="1"/>
    </xf>
    <xf numFmtId="0" fontId="22" fillId="0" borderId="0" xfId="0" applyFont="1" applyBorder="1" applyAlignment="1">
      <alignment horizontal="left" vertical="top" wrapText="1"/>
    </xf>
    <xf numFmtId="0" fontId="22" fillId="0" borderId="33" xfId="0" applyFont="1" applyBorder="1" applyAlignment="1">
      <alignment horizontal="left" vertical="top" wrapText="1"/>
    </xf>
    <xf numFmtId="0" fontId="0" fillId="0" borderId="0" xfId="0" applyAlignment="1">
      <alignment horizontal="left"/>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18" xfId="0" applyFont="1" applyBorder="1" applyAlignment="1">
      <alignment horizontal="center" vertical="center" wrapText="1"/>
    </xf>
    <xf numFmtId="0" fontId="7" fillId="0" borderId="18" xfId="0" applyFont="1" applyBorder="1" applyAlignment="1">
      <alignment horizont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8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1" xfId="0" applyFont="1" applyBorder="1" applyAlignment="1">
      <alignment horizontal="center" vertical="center" wrapText="1"/>
    </xf>
    <xf numFmtId="0" fontId="7" fillId="0" borderId="11" xfId="0" applyFont="1" applyBorder="1" applyAlignment="1">
      <alignment horizontal="center"/>
    </xf>
    <xf numFmtId="0" fontId="7" fillId="0" borderId="0" xfId="0" applyFont="1" applyBorder="1" applyAlignment="1">
      <alignment horizontal="center"/>
    </xf>
    <xf numFmtId="0" fontId="7" fillId="0" borderId="50" xfId="0" applyFont="1" applyBorder="1" applyAlignment="1">
      <alignment horizontal="center"/>
    </xf>
    <xf numFmtId="0" fontId="10" fillId="33" borderId="30"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0" xfId="0" applyFont="1" applyBorder="1" applyAlignment="1">
      <alignment horizontal="center" vertical="center" wrapText="1"/>
    </xf>
    <xf numFmtId="0" fontId="17" fillId="0" borderId="88" xfId="0" applyFont="1" applyBorder="1" applyAlignment="1">
      <alignment horizontal="left" vertical="center" wrapText="1"/>
    </xf>
    <xf numFmtId="0" fontId="17" fillId="0" borderId="43" xfId="0" applyFont="1" applyBorder="1" applyAlignment="1">
      <alignment horizontal="left" vertical="center" wrapText="1"/>
    </xf>
    <xf numFmtId="0" fontId="15" fillId="0" borderId="8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89" xfId="0" applyFont="1" applyBorder="1" applyAlignment="1">
      <alignment wrapText="1"/>
    </xf>
    <xf numFmtId="0" fontId="15" fillId="0" borderId="44" xfId="0" applyFont="1" applyBorder="1" applyAlignment="1">
      <alignment wrapText="1"/>
    </xf>
    <xf numFmtId="0" fontId="15" fillId="0" borderId="48" xfId="0" applyFont="1" applyBorder="1" applyAlignment="1">
      <alignment wrapText="1"/>
    </xf>
    <xf numFmtId="0" fontId="15" fillId="0" borderId="90" xfId="0" applyFont="1" applyBorder="1" applyAlignment="1">
      <alignment vertical="top" wrapText="1"/>
    </xf>
    <xf numFmtId="0" fontId="15" fillId="0" borderId="0" xfId="0" applyFont="1" applyBorder="1" applyAlignment="1">
      <alignment vertical="top" wrapText="1"/>
    </xf>
    <xf numFmtId="0" fontId="15" fillId="0" borderId="48" xfId="0" applyFont="1" applyBorder="1" applyAlignment="1">
      <alignment vertical="top" wrapText="1"/>
    </xf>
    <xf numFmtId="0" fontId="15" fillId="0" borderId="91" xfId="0" applyFont="1" applyBorder="1" applyAlignment="1">
      <alignment horizontal="center" vertical="top" wrapText="1"/>
    </xf>
    <xf numFmtId="0" fontId="15" fillId="0" borderId="92" xfId="0" applyFont="1" applyBorder="1" applyAlignment="1">
      <alignment horizontal="center" vertical="top" wrapText="1"/>
    </xf>
    <xf numFmtId="0" fontId="15" fillId="0" borderId="93" xfId="0" applyFont="1" applyBorder="1" applyAlignment="1">
      <alignment horizontal="center" vertical="top" wrapText="1"/>
    </xf>
    <xf numFmtId="0" fontId="15" fillId="0" borderId="88" xfId="0" applyFont="1" applyBorder="1" applyAlignment="1">
      <alignment vertical="center" wrapText="1"/>
    </xf>
    <xf numFmtId="0" fontId="15" fillId="0" borderId="39" xfId="0" applyFont="1" applyBorder="1" applyAlignment="1">
      <alignment vertical="center" wrapText="1"/>
    </xf>
    <xf numFmtId="0" fontId="15" fillId="0" borderId="43" xfId="0" applyFont="1" applyBorder="1" applyAlignment="1">
      <alignment vertical="center" wrapText="1"/>
    </xf>
    <xf numFmtId="0" fontId="15" fillId="0" borderId="91" xfId="0" applyFont="1" applyBorder="1" applyAlignment="1">
      <alignment horizontal="justify" vertical="center" wrapText="1"/>
    </xf>
    <xf numFmtId="0" fontId="15" fillId="0" borderId="92" xfId="0" applyFont="1" applyBorder="1" applyAlignment="1">
      <alignment horizontal="justify" vertical="center" wrapText="1"/>
    </xf>
    <xf numFmtId="0" fontId="15" fillId="0" borderId="93" xfId="0" applyFont="1" applyBorder="1" applyAlignment="1">
      <alignment horizontal="justify" vertical="center" wrapText="1"/>
    </xf>
    <xf numFmtId="0" fontId="15" fillId="0" borderId="89"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0" xfId="0" applyFont="1" applyBorder="1" applyAlignment="1">
      <alignment horizontal="center" vertical="center" wrapText="1"/>
    </xf>
    <xf numFmtId="170" fontId="17" fillId="0" borderId="94" xfId="0" applyNumberFormat="1" applyFont="1" applyBorder="1" applyAlignment="1">
      <alignment horizontal="center" vertical="center"/>
    </xf>
    <xf numFmtId="170" fontId="17" fillId="0" borderId="95" xfId="0" applyNumberFormat="1" applyFont="1" applyBorder="1" applyAlignment="1">
      <alignment horizontal="center" vertical="center"/>
    </xf>
    <xf numFmtId="0" fontId="15" fillId="0" borderId="90" xfId="0" applyFont="1" applyBorder="1" applyAlignment="1">
      <alignment horizontal="center" wrapText="1"/>
    </xf>
    <xf numFmtId="0" fontId="15" fillId="0" borderId="0" xfId="0" applyFont="1" applyBorder="1" applyAlignment="1">
      <alignment horizontal="center" wrapText="1"/>
    </xf>
    <xf numFmtId="0" fontId="15" fillId="0" borderId="48" xfId="0" applyFont="1" applyBorder="1" applyAlignment="1">
      <alignment horizontal="center" wrapText="1"/>
    </xf>
    <xf numFmtId="0" fontId="15" fillId="0" borderId="96" xfId="0" applyFont="1" applyBorder="1" applyAlignment="1">
      <alignment vertical="top" wrapText="1"/>
    </xf>
    <xf numFmtId="0" fontId="15" fillId="0" borderId="41" xfId="0" applyFont="1" applyBorder="1" applyAlignment="1">
      <alignment vertical="top" wrapText="1"/>
    </xf>
    <xf numFmtId="0" fontId="15" fillId="0" borderId="42" xfId="0" applyFont="1" applyBorder="1" applyAlignment="1">
      <alignment vertical="top" wrapText="1"/>
    </xf>
    <xf numFmtId="0" fontId="15" fillId="0" borderId="88" xfId="0" applyFont="1" applyBorder="1" applyAlignment="1">
      <alignment horizontal="left" vertical="center" wrapText="1"/>
    </xf>
    <xf numFmtId="0" fontId="15" fillId="0" borderId="39" xfId="0" applyFont="1" applyBorder="1" applyAlignment="1">
      <alignment horizontal="left" vertical="center" wrapText="1"/>
    </xf>
    <xf numFmtId="0" fontId="15" fillId="0" borderId="96" xfId="0" applyFont="1" applyBorder="1" applyAlignment="1">
      <alignment horizontal="center" vertical="center" wrapText="1"/>
    </xf>
    <xf numFmtId="0" fontId="15" fillId="0" borderId="41" xfId="0" applyFont="1" applyBorder="1" applyAlignment="1">
      <alignment horizontal="center" vertical="center" wrapText="1"/>
    </xf>
    <xf numFmtId="0" fontId="13" fillId="0" borderId="47" xfId="0" applyFont="1" applyBorder="1" applyAlignment="1">
      <alignment horizontal="left" wrapText="1"/>
    </xf>
    <xf numFmtId="0" fontId="13" fillId="0" borderId="45" xfId="0" applyFont="1" applyBorder="1" applyAlignment="1">
      <alignment horizontal="left" wrapText="1"/>
    </xf>
    <xf numFmtId="0" fontId="13" fillId="0" borderId="46" xfId="0" applyFont="1" applyBorder="1" applyAlignment="1">
      <alignment horizontal="left" wrapText="1"/>
    </xf>
    <xf numFmtId="0" fontId="13" fillId="0" borderId="36" xfId="0" applyFont="1" applyBorder="1" applyAlignment="1">
      <alignment horizontal="left" vertical="top" wrapText="1"/>
    </xf>
    <xf numFmtId="0" fontId="13" fillId="0" borderId="0" xfId="0" applyFont="1" applyBorder="1" applyAlignment="1">
      <alignment horizontal="left" vertical="top" wrapText="1"/>
    </xf>
    <xf numFmtId="0" fontId="13" fillId="0" borderId="33" xfId="0" applyFont="1" applyBorder="1" applyAlignment="1">
      <alignment horizontal="left" vertical="top" wrapText="1"/>
    </xf>
    <xf numFmtId="0" fontId="13" fillId="0" borderId="36" xfId="0" applyFont="1" applyBorder="1" applyAlignment="1">
      <alignment horizontal="center" wrapText="1"/>
    </xf>
    <xf numFmtId="0" fontId="13" fillId="0" borderId="0" xfId="0" applyFont="1" applyBorder="1" applyAlignment="1">
      <alignment horizontal="center" wrapText="1"/>
    </xf>
    <xf numFmtId="0" fontId="13" fillId="0" borderId="33" xfId="0" applyFont="1" applyBorder="1" applyAlignment="1">
      <alignment horizontal="center" wrapText="1"/>
    </xf>
    <xf numFmtId="0" fontId="13" fillId="0" borderId="37" xfId="0" applyFont="1" applyBorder="1" applyAlignment="1">
      <alignment horizontal="center" vertical="top" wrapText="1"/>
    </xf>
    <xf numFmtId="0" fontId="13" fillId="0" borderId="34" xfId="0" applyFont="1" applyBorder="1" applyAlignment="1">
      <alignment horizontal="center" vertical="top" wrapText="1"/>
    </xf>
    <xf numFmtId="0" fontId="13" fillId="0" borderId="35" xfId="0" applyFont="1" applyBorder="1" applyAlignment="1">
      <alignment horizontal="center" vertical="top" wrapText="1"/>
    </xf>
    <xf numFmtId="0" fontId="17" fillId="34" borderId="94" xfId="0" applyFont="1" applyFill="1" applyBorder="1" applyAlignment="1">
      <alignment horizontal="center" vertical="center" wrapText="1"/>
    </xf>
    <xf numFmtId="0" fontId="17" fillId="34" borderId="95" xfId="0" applyFont="1" applyFill="1" applyBorder="1" applyAlignment="1">
      <alignment horizontal="center" vertical="center" wrapText="1"/>
    </xf>
    <xf numFmtId="0" fontId="19" fillId="0" borderId="0" xfId="0" applyFont="1" applyAlignment="1">
      <alignment horizontal="center"/>
    </xf>
    <xf numFmtId="0" fontId="13" fillId="0" borderId="89" xfId="0" applyFont="1" applyBorder="1" applyAlignment="1">
      <alignment horizontal="center" vertical="top" wrapText="1"/>
    </xf>
    <xf numFmtId="0" fontId="13" fillId="0" borderId="90" xfId="0" applyFont="1" applyBorder="1" applyAlignment="1">
      <alignment horizontal="center" vertical="top" wrapText="1"/>
    </xf>
    <xf numFmtId="0" fontId="13" fillId="0" borderId="96" xfId="0" applyFont="1" applyBorder="1" applyAlignment="1">
      <alignment horizontal="center" vertical="top" wrapText="1"/>
    </xf>
    <xf numFmtId="0" fontId="13" fillId="0" borderId="97" xfId="0" applyFont="1" applyBorder="1" applyAlignment="1">
      <alignment horizontal="left" vertical="center"/>
    </xf>
    <xf numFmtId="0" fontId="13" fillId="0" borderId="98" xfId="0" applyFont="1" applyBorder="1" applyAlignment="1">
      <alignment horizontal="left" vertical="center"/>
    </xf>
    <xf numFmtId="0" fontId="13" fillId="0" borderId="99" xfId="0" applyFont="1" applyBorder="1" applyAlignment="1">
      <alignment horizontal="left" vertical="center"/>
    </xf>
    <xf numFmtId="0" fontId="14" fillId="0" borderId="100" xfId="0" applyFont="1" applyBorder="1" applyAlignment="1">
      <alignment horizontal="left" vertical="center" wrapText="1"/>
    </xf>
    <xf numFmtId="0" fontId="14" fillId="0" borderId="77" xfId="0" applyFont="1" applyBorder="1" applyAlignment="1">
      <alignment horizontal="left" vertical="center" wrapText="1"/>
    </xf>
    <xf numFmtId="0" fontId="14" fillId="0" borderId="101" xfId="0" applyFont="1" applyBorder="1" applyAlignment="1">
      <alignment horizontal="left" vertical="center" wrapText="1"/>
    </xf>
    <xf numFmtId="0" fontId="15" fillId="0" borderId="0" xfId="0" applyFont="1" applyBorder="1" applyAlignment="1">
      <alignment horizontal="center" vertical="top"/>
    </xf>
    <xf numFmtId="0" fontId="15" fillId="0" borderId="33" xfId="0" applyFont="1" applyBorder="1" applyAlignment="1">
      <alignment horizontal="center" vertical="top"/>
    </xf>
    <xf numFmtId="0" fontId="14" fillId="0" borderId="102" xfId="0" applyFont="1" applyBorder="1" applyAlignment="1">
      <alignment horizontal="left" vertical="center" wrapText="1"/>
    </xf>
    <xf numFmtId="0" fontId="14" fillId="0" borderId="103" xfId="0" applyFont="1" applyBorder="1" applyAlignment="1">
      <alignment horizontal="left" vertical="center" wrapText="1"/>
    </xf>
    <xf numFmtId="0" fontId="14" fillId="0" borderId="104" xfId="0" applyFont="1" applyBorder="1" applyAlignment="1">
      <alignment horizontal="left" vertical="center" wrapText="1"/>
    </xf>
    <xf numFmtId="0" fontId="0" fillId="0" borderId="102" xfId="0" applyFont="1" applyBorder="1" applyAlignment="1">
      <alignment horizontal="left" vertical="center"/>
    </xf>
    <xf numFmtId="0" fontId="0" fillId="0" borderId="103" xfId="0" applyBorder="1" applyAlignment="1">
      <alignment horizontal="left" vertical="center"/>
    </xf>
    <xf numFmtId="0" fontId="0" fillId="0" borderId="104" xfId="0" applyBorder="1" applyAlignment="1">
      <alignment horizontal="left" vertical="center"/>
    </xf>
    <xf numFmtId="0" fontId="17" fillId="0" borderId="0" xfId="0" applyFont="1" applyBorder="1" applyAlignment="1">
      <alignment horizontal="center" vertical="top" wrapText="1"/>
    </xf>
    <xf numFmtId="0" fontId="17" fillId="0" borderId="33" xfId="0" applyFont="1" applyBorder="1" applyAlignment="1">
      <alignment horizontal="center" vertical="top" wrapText="1"/>
    </xf>
    <xf numFmtId="0" fontId="20" fillId="0" borderId="0" xfId="0" applyFont="1" applyBorder="1" applyAlignment="1">
      <alignment horizontal="center" wrapText="1"/>
    </xf>
    <xf numFmtId="0" fontId="20" fillId="0" borderId="33" xfId="0" applyFont="1" applyBorder="1" applyAlignment="1">
      <alignment horizontal="center" wrapText="1"/>
    </xf>
    <xf numFmtId="0" fontId="20" fillId="0" borderId="0" xfId="0" applyFont="1" applyBorder="1" applyAlignment="1">
      <alignment horizontal="center"/>
    </xf>
    <xf numFmtId="0" fontId="17" fillId="0" borderId="0" xfId="0" applyFont="1" applyBorder="1" applyAlignment="1">
      <alignment horizontal="center" vertical="top"/>
    </xf>
    <xf numFmtId="0" fontId="0" fillId="0" borderId="100" xfId="0" applyBorder="1" applyAlignment="1">
      <alignment horizontal="left" vertical="center"/>
    </xf>
    <xf numFmtId="0" fontId="0" fillId="0" borderId="77" xfId="0" applyBorder="1" applyAlignment="1">
      <alignment horizontal="left" vertical="center"/>
    </xf>
    <xf numFmtId="0" fontId="0" fillId="0" borderId="101" xfId="0" applyBorder="1" applyAlignment="1">
      <alignment horizontal="left" vertical="center"/>
    </xf>
    <xf numFmtId="0" fontId="0" fillId="0" borderId="102" xfId="0" applyBorder="1" applyAlignment="1">
      <alignment horizontal="left" vertical="center"/>
    </xf>
    <xf numFmtId="0" fontId="0" fillId="0" borderId="100" xfId="0" applyFont="1" applyBorder="1" applyAlignment="1">
      <alignment horizontal="left" vertical="center"/>
    </xf>
    <xf numFmtId="0" fontId="74" fillId="39" borderId="0" xfId="0" applyFont="1" applyFill="1" applyAlignment="1">
      <alignment horizontal="center"/>
    </xf>
    <xf numFmtId="0" fontId="74" fillId="37" borderId="0" xfId="0" applyFont="1" applyFill="1" applyAlignment="1">
      <alignment horizontal="center"/>
    </xf>
    <xf numFmtId="0" fontId="3" fillId="0" borderId="57" xfId="0" applyFont="1" applyBorder="1" applyAlignment="1">
      <alignment horizontal="center"/>
    </xf>
    <xf numFmtId="0" fontId="3" fillId="0" borderId="58" xfId="0" applyFont="1" applyBorder="1" applyAlignment="1">
      <alignment horizontal="center"/>
    </xf>
    <xf numFmtId="0" fontId="0" fillId="0" borderId="68" xfId="0" applyFont="1" applyBorder="1" applyAlignment="1">
      <alignment horizontal="center" vertical="center"/>
    </xf>
    <xf numFmtId="0" fontId="0" fillId="0" borderId="72" xfId="0" applyFont="1" applyBorder="1" applyAlignment="1">
      <alignment horizontal="center" vertical="center"/>
    </xf>
    <xf numFmtId="0" fontId="0" fillId="0" borderId="105" xfId="0" applyFont="1" applyBorder="1" applyAlignment="1">
      <alignment horizontal="center" vertical="center"/>
    </xf>
    <xf numFmtId="0" fontId="0" fillId="0" borderId="73" xfId="0" applyFont="1" applyBorder="1" applyAlignment="1">
      <alignment horizontal="center" vertical="center"/>
    </xf>
    <xf numFmtId="0" fontId="0" fillId="0" borderId="57" xfId="0" applyFont="1" applyBorder="1" applyAlignment="1">
      <alignment horizontal="center"/>
    </xf>
    <xf numFmtId="0" fontId="0" fillId="0" borderId="58" xfId="0" applyFont="1" applyBorder="1" applyAlignment="1">
      <alignment horizontal="center"/>
    </xf>
    <xf numFmtId="0" fontId="0" fillId="0" borderId="57" xfId="0" applyFont="1" applyBorder="1" applyAlignment="1">
      <alignment horizontal="center" wrapText="1"/>
    </xf>
    <xf numFmtId="0" fontId="0" fillId="0" borderId="60" xfId="0" applyFont="1" applyBorder="1" applyAlignment="1">
      <alignment horizontal="center" wrapText="1"/>
    </xf>
    <xf numFmtId="0" fontId="0" fillId="0" borderId="56" xfId="0" applyFont="1" applyBorder="1" applyAlignment="1">
      <alignment horizontal="center" vertical="center"/>
    </xf>
    <xf numFmtId="0" fontId="0" fillId="0" borderId="59"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3" fillId="35" borderId="0" xfId="0" applyFont="1" applyFill="1" applyAlignment="1">
      <alignment horizontal="center" wrapText="1"/>
    </xf>
    <xf numFmtId="0" fontId="0" fillId="0" borderId="79" xfId="0" applyFont="1" applyBorder="1" applyAlignment="1">
      <alignment horizontal="center"/>
    </xf>
    <xf numFmtId="0" fontId="0" fillId="0" borderId="79" xfId="0" applyBorder="1" applyAlignment="1">
      <alignment horizontal="center"/>
    </xf>
    <xf numFmtId="0" fontId="28" fillId="0" borderId="79" xfId="0" applyFont="1" applyBorder="1" applyAlignment="1">
      <alignment horizontal="center"/>
    </xf>
    <xf numFmtId="0" fontId="74" fillId="37" borderId="106" xfId="0" applyFont="1" applyFill="1" applyBorder="1" applyAlignment="1">
      <alignment horizontal="center"/>
    </xf>
    <xf numFmtId="0" fontId="74" fillId="37" borderId="107" xfId="0" applyFont="1" applyFill="1" applyBorder="1" applyAlignment="1">
      <alignment horizontal="center"/>
    </xf>
    <xf numFmtId="0" fontId="74" fillId="37" borderId="65" xfId="0" applyFont="1" applyFill="1" applyBorder="1" applyAlignment="1">
      <alignment horizontal="center"/>
    </xf>
    <xf numFmtId="0" fontId="75" fillId="36" borderId="106" xfId="0" applyFont="1" applyFill="1" applyBorder="1" applyAlignment="1">
      <alignment horizontal="center"/>
    </xf>
    <xf numFmtId="0" fontId="75" fillId="36" borderId="107" xfId="0" applyFont="1" applyFill="1" applyBorder="1" applyAlignment="1">
      <alignment horizontal="center"/>
    </xf>
    <xf numFmtId="0" fontId="76" fillId="37" borderId="108" xfId="0" applyFont="1" applyFill="1" applyBorder="1" applyAlignment="1">
      <alignment horizontal="center"/>
    </xf>
    <xf numFmtId="0" fontId="76" fillId="37" borderId="109" xfId="0" applyFont="1" applyFill="1" applyBorder="1" applyAlignment="1">
      <alignment horizontal="center"/>
    </xf>
    <xf numFmtId="0" fontId="76" fillId="37" borderId="110" xfId="0" applyFont="1" applyFill="1" applyBorder="1" applyAlignment="1">
      <alignment horizontal="center"/>
    </xf>
    <xf numFmtId="0" fontId="28" fillId="0" borderId="111" xfId="0" applyFont="1" applyBorder="1" applyAlignment="1">
      <alignment horizontal="center"/>
    </xf>
    <xf numFmtId="0" fontId="28" fillId="0" borderId="77" xfId="0" applyFont="1" applyBorder="1" applyAlignment="1">
      <alignment horizontal="center"/>
    </xf>
    <xf numFmtId="0" fontId="28" fillId="0" borderId="112"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533400</xdr:colOff>
      <xdr:row>25</xdr:row>
      <xdr:rowOff>142875</xdr:rowOff>
    </xdr:from>
    <xdr:to>
      <xdr:col>16</xdr:col>
      <xdr:colOff>9525</xdr:colOff>
      <xdr:row>30</xdr:row>
      <xdr:rowOff>142875</xdr:rowOff>
    </xdr:to>
    <xdr:pic>
      <xdr:nvPicPr>
        <xdr:cNvPr id="1" name="Picture 1" descr="G:\logo\Government\lambang_garudaPS.gif"/>
        <xdr:cNvPicPr preferRelativeResize="1">
          <a:picLocks noChangeAspect="1"/>
        </xdr:cNvPicPr>
      </xdr:nvPicPr>
      <xdr:blipFill>
        <a:blip r:embed="rId1"/>
        <a:stretch>
          <a:fillRect/>
        </a:stretch>
      </xdr:blipFill>
      <xdr:spPr>
        <a:xfrm>
          <a:off x="9782175" y="9267825"/>
          <a:ext cx="9906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2:L108"/>
  <sheetViews>
    <sheetView zoomScale="125" zoomScaleNormal="125" zoomScalePageLayoutView="0" workbookViewId="0" topLeftCell="A1">
      <selection activeCell="B15" sqref="B15"/>
    </sheetView>
  </sheetViews>
  <sheetFormatPr defaultColWidth="8.8515625" defaultRowHeight="12.75"/>
  <cols>
    <col min="1" max="1" width="0.85546875" style="0" customWidth="1"/>
    <col min="2" max="2" width="4.7109375" style="0" customWidth="1"/>
    <col min="3" max="3" width="18.421875" style="0" customWidth="1"/>
    <col min="4" max="4" width="35.28125" style="0" customWidth="1"/>
    <col min="5" max="5" width="4.8515625" style="0" customWidth="1"/>
    <col min="6" max="6" width="9.00390625" style="0" customWidth="1"/>
    <col min="7" max="8" width="7.421875" style="0" customWidth="1"/>
    <col min="9" max="9" width="12.00390625" style="0" customWidth="1"/>
    <col min="10" max="10" width="6.421875" style="0" customWidth="1"/>
    <col min="11" max="11" width="5.7109375" style="0" customWidth="1"/>
    <col min="12" max="12" width="13.140625" style="0" customWidth="1"/>
    <col min="13" max="13" width="0.85546875" style="0" customWidth="1"/>
  </cols>
  <sheetData>
    <row r="2" spans="2:12" ht="15.75">
      <c r="B2" s="258" t="s">
        <v>0</v>
      </c>
      <c r="C2" s="258"/>
      <c r="D2" s="258"/>
      <c r="E2" s="258"/>
      <c r="F2" s="258"/>
      <c r="G2" s="258"/>
      <c r="H2" s="258"/>
      <c r="I2" s="258"/>
      <c r="J2" s="258"/>
      <c r="K2" s="258"/>
      <c r="L2" s="258"/>
    </row>
    <row r="3" spans="2:12" ht="16.5" thickBot="1">
      <c r="B3" s="259" t="s">
        <v>74</v>
      </c>
      <c r="C3" s="259"/>
      <c r="D3" s="259"/>
      <c r="E3" s="259"/>
      <c r="F3" s="259"/>
      <c r="G3" s="259"/>
      <c r="H3" s="259"/>
      <c r="I3" s="259"/>
      <c r="J3" s="259"/>
      <c r="K3" s="259"/>
      <c r="L3" s="259"/>
    </row>
    <row r="4" spans="2:12" ht="14.25" thickBot="1" thickTop="1">
      <c r="B4" s="1" t="s">
        <v>1</v>
      </c>
      <c r="C4" s="263" t="s">
        <v>2</v>
      </c>
      <c r="D4" s="264"/>
      <c r="E4" s="265"/>
      <c r="F4" s="18" t="s">
        <v>1</v>
      </c>
      <c r="G4" s="263" t="s">
        <v>3</v>
      </c>
      <c r="H4" s="264"/>
      <c r="I4" s="264"/>
      <c r="J4" s="264"/>
      <c r="K4" s="264"/>
      <c r="L4" s="265"/>
    </row>
    <row r="5" spans="2:12" ht="13.5" thickTop="1">
      <c r="B5" s="2">
        <v>1</v>
      </c>
      <c r="C5" s="4" t="s">
        <v>4</v>
      </c>
      <c r="D5" s="260" t="s">
        <v>101</v>
      </c>
      <c r="E5" s="262"/>
      <c r="F5" s="6">
        <v>1</v>
      </c>
      <c r="G5" s="268" t="s">
        <v>4</v>
      </c>
      <c r="H5" s="269"/>
      <c r="I5" s="260" t="s">
        <v>267</v>
      </c>
      <c r="J5" s="261"/>
      <c r="K5" s="261"/>
      <c r="L5" s="262"/>
    </row>
    <row r="6" spans="2:12" ht="12.75">
      <c r="B6" s="2">
        <v>2</v>
      </c>
      <c r="C6" s="4" t="s">
        <v>5</v>
      </c>
      <c r="D6" s="266" t="s">
        <v>102</v>
      </c>
      <c r="E6" s="267"/>
      <c r="F6" s="7">
        <v>2</v>
      </c>
      <c r="G6" s="272" t="s">
        <v>5</v>
      </c>
      <c r="H6" s="273"/>
      <c r="I6" s="270" t="s">
        <v>268</v>
      </c>
      <c r="J6" s="271"/>
      <c r="K6" s="271"/>
      <c r="L6" s="267"/>
    </row>
    <row r="7" spans="2:12" ht="12.75">
      <c r="B7" s="2">
        <v>3</v>
      </c>
      <c r="C7" s="4" t="s">
        <v>8</v>
      </c>
      <c r="D7" s="266" t="s">
        <v>103</v>
      </c>
      <c r="E7" s="267"/>
      <c r="F7" s="7">
        <v>3</v>
      </c>
      <c r="G7" s="272" t="s">
        <v>8</v>
      </c>
      <c r="H7" s="273"/>
      <c r="I7" s="266" t="s">
        <v>220</v>
      </c>
      <c r="J7" s="271"/>
      <c r="K7" s="271"/>
      <c r="L7" s="267"/>
    </row>
    <row r="8" spans="2:12" ht="12.75">
      <c r="B8" s="2">
        <v>4</v>
      </c>
      <c r="C8" s="4" t="s">
        <v>6</v>
      </c>
      <c r="D8" s="266" t="s">
        <v>104</v>
      </c>
      <c r="E8" s="267"/>
      <c r="F8" s="7">
        <v>4</v>
      </c>
      <c r="G8" s="272" t="s">
        <v>6</v>
      </c>
      <c r="H8" s="273"/>
      <c r="I8" s="266" t="s">
        <v>219</v>
      </c>
      <c r="J8" s="271"/>
      <c r="K8" s="271"/>
      <c r="L8" s="267"/>
    </row>
    <row r="9" spans="2:12" ht="13.5" thickBot="1">
      <c r="B9" s="3">
        <v>5</v>
      </c>
      <c r="C9" s="5" t="s">
        <v>7</v>
      </c>
      <c r="D9" s="276" t="s">
        <v>105</v>
      </c>
      <c r="E9" s="277"/>
      <c r="F9" s="8">
        <v>5</v>
      </c>
      <c r="G9" s="274" t="s">
        <v>7</v>
      </c>
      <c r="H9" s="275"/>
      <c r="I9" s="276" t="s">
        <v>100</v>
      </c>
      <c r="J9" s="278"/>
      <c r="K9" s="278"/>
      <c r="L9" s="277"/>
    </row>
    <row r="10" spans="2:12" ht="21" customHeight="1" thickBot="1" thickTop="1">
      <c r="B10" s="249" t="s">
        <v>1</v>
      </c>
      <c r="C10" s="286" t="s">
        <v>29</v>
      </c>
      <c r="D10" s="287"/>
      <c r="E10" s="288"/>
      <c r="F10" s="249" t="s">
        <v>23</v>
      </c>
      <c r="G10" s="283" t="s">
        <v>9</v>
      </c>
      <c r="H10" s="284"/>
      <c r="I10" s="284"/>
      <c r="J10" s="284"/>
      <c r="K10" s="284"/>
      <c r="L10" s="285"/>
    </row>
    <row r="11" spans="2:12" ht="22.5" customHeight="1" thickBot="1" thickTop="1">
      <c r="B11" s="250"/>
      <c r="C11" s="289"/>
      <c r="D11" s="290"/>
      <c r="E11" s="291"/>
      <c r="F11" s="250"/>
      <c r="G11" s="279" t="s">
        <v>26</v>
      </c>
      <c r="H11" s="280"/>
      <c r="I11" s="9" t="s">
        <v>10</v>
      </c>
      <c r="J11" s="279" t="s">
        <v>11</v>
      </c>
      <c r="K11" s="280"/>
      <c r="L11" s="9" t="s">
        <v>12</v>
      </c>
    </row>
    <row r="12" spans="2:12" ht="22.5" customHeight="1" thickTop="1">
      <c r="B12" s="141"/>
      <c r="C12" s="147" t="s">
        <v>176</v>
      </c>
      <c r="D12" s="142"/>
      <c r="E12" s="143"/>
      <c r="F12" s="141"/>
      <c r="G12" s="144"/>
      <c r="H12" s="145"/>
      <c r="I12" s="146"/>
      <c r="J12" s="144"/>
      <c r="K12" s="145"/>
      <c r="L12" s="145"/>
    </row>
    <row r="13" spans="2:12" s="19" customFormat="1" ht="21.75" customHeight="1">
      <c r="B13" s="106">
        <v>1</v>
      </c>
      <c r="C13" s="281" t="s">
        <v>106</v>
      </c>
      <c r="D13" s="282"/>
      <c r="E13" s="134"/>
      <c r="F13" s="135">
        <f>'PENCARIAN AK'!G49</f>
        <v>15</v>
      </c>
      <c r="G13" s="136">
        <f>'PENCARIAN AK'!D49</f>
        <v>15</v>
      </c>
      <c r="H13" s="137" t="s">
        <v>118</v>
      </c>
      <c r="I13" s="106">
        <v>100</v>
      </c>
      <c r="J13" s="138">
        <v>12</v>
      </c>
      <c r="K13" s="139" t="s">
        <v>119</v>
      </c>
      <c r="L13" s="140" t="s">
        <v>122</v>
      </c>
    </row>
    <row r="14" spans="2:12" s="19" customFormat="1" ht="21.75" customHeight="1">
      <c r="B14" s="106"/>
      <c r="C14" s="220" t="s">
        <v>132</v>
      </c>
      <c r="D14" s="216"/>
      <c r="E14" s="134"/>
      <c r="F14" s="135">
        <f>'PENCARIAN AK'!D58</f>
        <v>1</v>
      </c>
      <c r="G14" s="136">
        <f>'PENCARIAN AK'!C58</f>
        <v>1</v>
      </c>
      <c r="H14" s="137" t="s">
        <v>134</v>
      </c>
      <c r="I14" s="106">
        <v>100</v>
      </c>
      <c r="J14" s="138">
        <v>6</v>
      </c>
      <c r="K14" s="139" t="s">
        <v>119</v>
      </c>
      <c r="L14" s="140" t="s">
        <v>122</v>
      </c>
    </row>
    <row r="15" spans="2:12" s="19" customFormat="1" ht="27" customHeight="1">
      <c r="B15" s="24">
        <v>2</v>
      </c>
      <c r="C15" s="292" t="s">
        <v>150</v>
      </c>
      <c r="D15" s="253"/>
      <c r="E15" s="31"/>
      <c r="F15" s="24">
        <f>'PENCARIAN AK'!F67</f>
        <v>1</v>
      </c>
      <c r="G15" s="23">
        <f>'PENCARIAN AK'!E67</f>
        <v>1</v>
      </c>
      <c r="H15" s="32" t="s">
        <v>134</v>
      </c>
      <c r="I15" s="24">
        <v>100</v>
      </c>
      <c r="J15" s="33">
        <v>6</v>
      </c>
      <c r="K15" s="25" t="s">
        <v>119</v>
      </c>
      <c r="L15" s="26" t="s">
        <v>122</v>
      </c>
    </row>
    <row r="16" spans="2:12" s="19" customFormat="1" ht="27" customHeight="1">
      <c r="B16" s="24">
        <v>3</v>
      </c>
      <c r="C16" s="256" t="s">
        <v>149</v>
      </c>
      <c r="D16" s="257"/>
      <c r="E16" s="31"/>
      <c r="F16" s="24">
        <f>'PENCARIAN AK'!F89+'PENCARIAN AK'!G89</f>
        <v>4.5</v>
      </c>
      <c r="G16" s="23">
        <f>'PENCARIAN AK'!C89+'PENCARIAN AK'!D89</f>
        <v>7</v>
      </c>
      <c r="H16" s="32" t="s">
        <v>151</v>
      </c>
      <c r="I16" s="24">
        <v>100</v>
      </c>
      <c r="J16" s="33">
        <v>12</v>
      </c>
      <c r="K16" s="25" t="s">
        <v>119</v>
      </c>
      <c r="L16" s="26" t="s">
        <v>122</v>
      </c>
    </row>
    <row r="17" spans="2:12" s="19" customFormat="1" ht="27" customHeight="1">
      <c r="B17" s="24"/>
      <c r="C17" s="214" t="s">
        <v>222</v>
      </c>
      <c r="D17" s="215"/>
      <c r="E17" s="31"/>
      <c r="F17" s="24">
        <f>'PENCARIAN AK'!F105+'PENCARIAN AK'!G105</f>
        <v>3</v>
      </c>
      <c r="G17" s="23">
        <f>'PENCARIAN AK'!C105+'PENCARIAN AK'!D105</f>
        <v>4</v>
      </c>
      <c r="H17" s="32" t="s">
        <v>151</v>
      </c>
      <c r="I17" s="24">
        <v>100</v>
      </c>
      <c r="J17" s="33">
        <v>12</v>
      </c>
      <c r="K17" s="25" t="s">
        <v>119</v>
      </c>
      <c r="L17" s="26" t="s">
        <v>122</v>
      </c>
    </row>
    <row r="18" spans="2:12" s="19" customFormat="1" ht="21" customHeight="1">
      <c r="B18" s="24">
        <v>4</v>
      </c>
      <c r="C18" s="256" t="s">
        <v>163</v>
      </c>
      <c r="D18" s="257"/>
      <c r="E18" s="31"/>
      <c r="F18" s="24">
        <f>'PENCARIAN AK'!D149</f>
        <v>5</v>
      </c>
      <c r="G18" s="23">
        <f>'PENCARIAN AK'!C149</f>
        <v>1</v>
      </c>
      <c r="H18" s="32" t="s">
        <v>175</v>
      </c>
      <c r="I18" s="24">
        <v>100</v>
      </c>
      <c r="J18" s="33">
        <v>12</v>
      </c>
      <c r="K18" s="25" t="s">
        <v>119</v>
      </c>
      <c r="L18" s="26" t="s">
        <v>122</v>
      </c>
    </row>
    <row r="19" spans="2:12" s="19" customFormat="1" ht="19.5" customHeight="1">
      <c r="B19" s="24"/>
      <c r="C19" s="254" t="s">
        <v>178</v>
      </c>
      <c r="D19" s="255"/>
      <c r="E19" s="31"/>
      <c r="F19" s="24"/>
      <c r="G19" s="23"/>
      <c r="H19" s="32"/>
      <c r="I19" s="24"/>
      <c r="J19" s="33"/>
      <c r="K19" s="25"/>
      <c r="L19" s="26"/>
    </row>
    <row r="20" spans="2:12" s="19" customFormat="1" ht="20.25" customHeight="1">
      <c r="B20" s="24">
        <v>5</v>
      </c>
      <c r="C20" s="256" t="s">
        <v>265</v>
      </c>
      <c r="D20" s="257"/>
      <c r="E20" s="31"/>
      <c r="F20" s="24">
        <f>'PENCARIAN AK'!D197</f>
        <v>10</v>
      </c>
      <c r="G20" s="23">
        <f>'PENCARIAN AK'!C197</f>
        <v>1</v>
      </c>
      <c r="H20" s="32" t="s">
        <v>266</v>
      </c>
      <c r="I20" s="24">
        <v>100</v>
      </c>
      <c r="J20" s="33">
        <v>6</v>
      </c>
      <c r="K20" s="25" t="s">
        <v>119</v>
      </c>
      <c r="L20" s="26" t="s">
        <v>122</v>
      </c>
    </row>
    <row r="21" spans="2:12" s="19" customFormat="1" ht="19.5" customHeight="1">
      <c r="B21" s="24"/>
      <c r="C21" s="254" t="s">
        <v>192</v>
      </c>
      <c r="D21" s="255"/>
      <c r="E21" s="31"/>
      <c r="F21" s="24"/>
      <c r="G21" s="23"/>
      <c r="H21" s="32"/>
      <c r="I21" s="24"/>
      <c r="J21" s="33"/>
      <c r="K21" s="25"/>
      <c r="L21" s="26"/>
    </row>
    <row r="22" spans="2:12" s="19" customFormat="1" ht="27" customHeight="1">
      <c r="B22" s="106">
        <v>6</v>
      </c>
      <c r="C22" s="252" t="s">
        <v>206</v>
      </c>
      <c r="D22" s="253"/>
      <c r="E22" s="31"/>
      <c r="F22" s="24">
        <f>'PENCARIAN AK'!E220</f>
        <v>1</v>
      </c>
      <c r="G22" s="23">
        <f>'PENCARIAN AK'!C220</f>
        <v>1</v>
      </c>
      <c r="H22" s="32" t="s">
        <v>204</v>
      </c>
      <c r="I22" s="24">
        <v>100</v>
      </c>
      <c r="J22" s="33">
        <v>12</v>
      </c>
      <c r="K22" s="25" t="s">
        <v>119</v>
      </c>
      <c r="L22" s="26" t="s">
        <v>122</v>
      </c>
    </row>
    <row r="23" spans="2:12" s="19" customFormat="1" ht="17.25" customHeight="1" thickBot="1">
      <c r="B23" s="24"/>
      <c r="C23" s="252"/>
      <c r="D23" s="253"/>
      <c r="E23" s="31"/>
      <c r="F23" s="24">
        <f>E23*G23</f>
        <v>0</v>
      </c>
      <c r="G23" s="23"/>
      <c r="H23" s="32"/>
      <c r="I23" s="24"/>
      <c r="J23" s="33"/>
      <c r="K23" s="25"/>
      <c r="L23" s="26"/>
    </row>
    <row r="24" spans="2:12" s="19" customFormat="1" ht="14.25" customHeight="1" thickTop="1">
      <c r="B24" s="22"/>
      <c r="C24" s="292"/>
      <c r="D24" s="253"/>
      <c r="E24" s="31"/>
      <c r="F24" s="106">
        <f>E24*G24</f>
        <v>0</v>
      </c>
      <c r="G24" s="23"/>
      <c r="H24" s="32"/>
      <c r="I24" s="24"/>
      <c r="J24" s="33"/>
      <c r="K24" s="25"/>
      <c r="L24" s="26"/>
    </row>
    <row r="25" spans="2:12" s="19" customFormat="1" ht="13.5" customHeight="1" thickBot="1">
      <c r="B25" s="24"/>
      <c r="C25" s="247"/>
      <c r="D25" s="248"/>
      <c r="E25" s="36"/>
      <c r="F25" s="27">
        <f>SUM(F13:F24)</f>
        <v>40.5</v>
      </c>
      <c r="G25" s="37"/>
      <c r="H25" s="38"/>
      <c r="I25" s="27"/>
      <c r="J25" s="34"/>
      <c r="K25" s="28"/>
      <c r="L25" s="29"/>
    </row>
    <row r="26" ht="6.75" customHeight="1" thickTop="1"/>
    <row r="27" spans="8:12" ht="12.75">
      <c r="H27" s="246" t="s">
        <v>49</v>
      </c>
      <c r="I27" s="245"/>
      <c r="J27" s="245"/>
      <c r="K27" s="245"/>
      <c r="L27" s="245"/>
    </row>
    <row r="28" spans="2:12" ht="12.75">
      <c r="B28" s="245" t="s">
        <v>28</v>
      </c>
      <c r="C28" s="245"/>
      <c r="D28" s="245"/>
      <c r="E28" s="245"/>
      <c r="F28" s="245"/>
      <c r="G28" s="16"/>
      <c r="H28" s="245" t="s">
        <v>13</v>
      </c>
      <c r="I28" s="245"/>
      <c r="J28" s="245"/>
      <c r="K28" s="245"/>
      <c r="L28" s="245"/>
    </row>
    <row r="29" spans="2:12" ht="12.75">
      <c r="B29" s="16"/>
      <c r="C29" s="16"/>
      <c r="D29" s="16"/>
      <c r="E29" s="16"/>
      <c r="F29" s="16"/>
      <c r="G29" s="16"/>
      <c r="H29" s="16"/>
      <c r="I29" s="16"/>
      <c r="J29" s="16"/>
      <c r="K29" s="16"/>
      <c r="L29" s="16"/>
    </row>
    <row r="32" spans="2:12" ht="12.75">
      <c r="B32" s="251" t="str">
        <f>D5</f>
        <v>Dr……..</v>
      </c>
      <c r="C32" s="251"/>
      <c r="D32" s="251"/>
      <c r="E32" s="251"/>
      <c r="F32" s="251"/>
      <c r="G32" s="16"/>
      <c r="H32" s="251" t="str">
        <f>I5</f>
        <v>xxx</v>
      </c>
      <c r="I32" s="251"/>
      <c r="J32" s="251"/>
      <c r="K32" s="251"/>
      <c r="L32" s="251"/>
    </row>
    <row r="33" spans="2:12" ht="12.75">
      <c r="B33" s="245" t="str">
        <f>D6</f>
        <v>………………….</v>
      </c>
      <c r="C33" s="245"/>
      <c r="D33" s="245"/>
      <c r="E33" s="245"/>
      <c r="F33" s="245"/>
      <c r="H33" s="245" t="str">
        <f>I6</f>
        <v>198003052020121005</v>
      </c>
      <c r="I33" s="245"/>
      <c r="J33" s="245"/>
      <c r="K33" s="245"/>
      <c r="L33" s="245"/>
    </row>
    <row r="35" spans="2:7" ht="12.75">
      <c r="B35" s="299" t="s">
        <v>24</v>
      </c>
      <c r="C35" s="299"/>
      <c r="D35" s="299"/>
      <c r="E35" s="299"/>
      <c r="F35" s="299"/>
      <c r="G35" s="17"/>
    </row>
    <row r="36" spans="2:7" ht="12.75">
      <c r="B36" s="299" t="s">
        <v>25</v>
      </c>
      <c r="C36" s="299"/>
      <c r="D36" s="299"/>
      <c r="E36" s="299"/>
      <c r="F36" s="299"/>
      <c r="G36" s="17"/>
    </row>
    <row r="37" spans="2:7" ht="12.75">
      <c r="B37" s="245"/>
      <c r="C37" s="245"/>
      <c r="D37" s="245"/>
      <c r="E37" s="245"/>
      <c r="F37" s="245"/>
      <c r="G37" s="16"/>
    </row>
    <row r="41" ht="13.5" thickBot="1"/>
    <row r="42" spans="2:12" ht="12.75">
      <c r="B42" s="86"/>
      <c r="C42" s="83"/>
      <c r="D42" s="83"/>
      <c r="E42" s="83"/>
      <c r="F42" s="83"/>
      <c r="G42" s="83"/>
      <c r="H42" s="83"/>
      <c r="I42" s="83"/>
      <c r="J42" s="83"/>
      <c r="K42" s="83"/>
      <c r="L42" s="84"/>
    </row>
    <row r="43" spans="2:12" ht="15.75">
      <c r="B43" s="293" t="s">
        <v>98</v>
      </c>
      <c r="C43" s="294"/>
      <c r="D43" s="294"/>
      <c r="E43" s="294"/>
      <c r="F43" s="294"/>
      <c r="G43" s="294"/>
      <c r="H43" s="294"/>
      <c r="I43" s="294"/>
      <c r="J43" s="294"/>
      <c r="K43" s="294"/>
      <c r="L43" s="295"/>
    </row>
    <row r="44" spans="2:12" ht="15" customHeight="1">
      <c r="B44" s="296" t="s">
        <v>99</v>
      </c>
      <c r="C44" s="297"/>
      <c r="D44" s="297"/>
      <c r="E44" s="297"/>
      <c r="F44" s="297"/>
      <c r="G44" s="297"/>
      <c r="H44" s="297"/>
      <c r="I44" s="297"/>
      <c r="J44" s="297"/>
      <c r="K44" s="297"/>
      <c r="L44" s="298"/>
    </row>
    <row r="45" spans="2:12" ht="12.75" customHeight="1">
      <c r="B45" s="296"/>
      <c r="C45" s="297"/>
      <c r="D45" s="297"/>
      <c r="E45" s="297"/>
      <c r="F45" s="297"/>
      <c r="G45" s="297"/>
      <c r="H45" s="297"/>
      <c r="I45" s="297"/>
      <c r="J45" s="297"/>
      <c r="K45" s="297"/>
      <c r="L45" s="298"/>
    </row>
    <row r="46" spans="2:12" ht="12.75" customHeight="1">
      <c r="B46" s="296"/>
      <c r="C46" s="297"/>
      <c r="D46" s="297"/>
      <c r="E46" s="297"/>
      <c r="F46" s="297"/>
      <c r="G46" s="297"/>
      <c r="H46" s="297"/>
      <c r="I46" s="297"/>
      <c r="J46" s="297"/>
      <c r="K46" s="297"/>
      <c r="L46" s="298"/>
    </row>
    <row r="47" spans="2:12" ht="12.75">
      <c r="B47" s="296"/>
      <c r="C47" s="297"/>
      <c r="D47" s="297"/>
      <c r="E47" s="297"/>
      <c r="F47" s="297"/>
      <c r="G47" s="297"/>
      <c r="H47" s="297"/>
      <c r="I47" s="297"/>
      <c r="J47" s="297"/>
      <c r="K47" s="297"/>
      <c r="L47" s="298"/>
    </row>
    <row r="48" spans="2:12" ht="13.5" thickBot="1">
      <c r="B48" s="102"/>
      <c r="C48" s="103"/>
      <c r="D48" s="103"/>
      <c r="E48" s="103"/>
      <c r="F48" s="103"/>
      <c r="G48" s="103"/>
      <c r="H48" s="103"/>
      <c r="I48" s="103"/>
      <c r="J48" s="103"/>
      <c r="K48" s="103"/>
      <c r="L48" s="104"/>
    </row>
    <row r="49" spans="2:12" ht="12.75">
      <c r="B49" s="101"/>
      <c r="C49" s="101"/>
      <c r="D49" s="101"/>
      <c r="E49" s="101"/>
      <c r="F49" s="101"/>
      <c r="G49" s="101"/>
      <c r="H49" s="101"/>
      <c r="I49" s="101"/>
      <c r="J49" s="101"/>
      <c r="K49" s="101"/>
      <c r="L49" s="101"/>
    </row>
    <row r="50" spans="2:12" ht="12.75">
      <c r="B50" s="101"/>
      <c r="C50" s="101"/>
      <c r="D50" s="101"/>
      <c r="E50" s="101"/>
      <c r="F50" s="101"/>
      <c r="G50" s="101"/>
      <c r="H50" s="101"/>
      <c r="I50" s="101"/>
      <c r="J50" s="101"/>
      <c r="K50" s="101"/>
      <c r="L50" s="101"/>
    </row>
    <row r="51" spans="2:12" ht="12.75">
      <c r="B51" s="101"/>
      <c r="C51" s="101"/>
      <c r="D51" s="101"/>
      <c r="E51" s="101"/>
      <c r="F51" s="101"/>
      <c r="G51" s="101"/>
      <c r="H51" s="101"/>
      <c r="I51" s="101"/>
      <c r="J51" s="101"/>
      <c r="K51" s="101"/>
      <c r="L51" s="101"/>
    </row>
    <row r="52" spans="2:12" ht="12.75">
      <c r="B52" s="101"/>
      <c r="C52" s="101"/>
      <c r="D52" s="101"/>
      <c r="E52" s="101"/>
      <c r="F52" s="101"/>
      <c r="G52" s="101"/>
      <c r="H52" s="101"/>
      <c r="I52" s="101"/>
      <c r="J52" s="101"/>
      <c r="K52" s="101"/>
      <c r="L52" s="101"/>
    </row>
    <row r="53" spans="2:12" ht="12.75">
      <c r="B53" s="101"/>
      <c r="C53" s="101"/>
      <c r="D53" s="101"/>
      <c r="E53" s="101"/>
      <c r="F53" s="101"/>
      <c r="G53" s="101"/>
      <c r="H53" s="101"/>
      <c r="I53" s="101"/>
      <c r="J53" s="101"/>
      <c r="K53" s="101"/>
      <c r="L53" s="101"/>
    </row>
    <row r="54" spans="2:12" ht="12.75">
      <c r="B54" s="101"/>
      <c r="C54" s="101"/>
      <c r="D54" s="101"/>
      <c r="E54" s="101"/>
      <c r="F54" s="101"/>
      <c r="G54" s="101"/>
      <c r="H54" s="101"/>
      <c r="I54" s="101"/>
      <c r="J54" s="101"/>
      <c r="K54" s="101"/>
      <c r="L54" s="101"/>
    </row>
    <row r="108" ht="12.75">
      <c r="A108" s="244"/>
    </row>
  </sheetData>
  <sheetProtection/>
  <mergeCells count="48">
    <mergeCell ref="C15:D15"/>
    <mergeCell ref="C16:D16"/>
    <mergeCell ref="B43:L43"/>
    <mergeCell ref="B44:L47"/>
    <mergeCell ref="C24:D24"/>
    <mergeCell ref="C18:D18"/>
    <mergeCell ref="B36:F36"/>
    <mergeCell ref="H32:L32"/>
    <mergeCell ref="H33:L33"/>
    <mergeCell ref="B35:F35"/>
    <mergeCell ref="J11:K11"/>
    <mergeCell ref="F10:F11"/>
    <mergeCell ref="C13:D13"/>
    <mergeCell ref="G10:L10"/>
    <mergeCell ref="C10:E11"/>
    <mergeCell ref="G11:H11"/>
    <mergeCell ref="G9:H9"/>
    <mergeCell ref="I8:L8"/>
    <mergeCell ref="G8:H8"/>
    <mergeCell ref="D8:E8"/>
    <mergeCell ref="D9:E9"/>
    <mergeCell ref="I9:L9"/>
    <mergeCell ref="G5:H5"/>
    <mergeCell ref="I6:L6"/>
    <mergeCell ref="G6:H6"/>
    <mergeCell ref="G7:H7"/>
    <mergeCell ref="D7:E7"/>
    <mergeCell ref="I7:L7"/>
    <mergeCell ref="C19:D19"/>
    <mergeCell ref="C20:D20"/>
    <mergeCell ref="C21:D21"/>
    <mergeCell ref="B2:L2"/>
    <mergeCell ref="B3:L3"/>
    <mergeCell ref="I5:L5"/>
    <mergeCell ref="C4:E4"/>
    <mergeCell ref="D5:E5"/>
    <mergeCell ref="G4:L4"/>
    <mergeCell ref="D6:E6"/>
    <mergeCell ref="H28:L28"/>
    <mergeCell ref="H27:L27"/>
    <mergeCell ref="C25:D25"/>
    <mergeCell ref="B10:B11"/>
    <mergeCell ref="B37:F37"/>
    <mergeCell ref="B32:F32"/>
    <mergeCell ref="B28:F28"/>
    <mergeCell ref="B33:F33"/>
    <mergeCell ref="C22:D22"/>
    <mergeCell ref="C23:D23"/>
  </mergeCells>
  <printOptions/>
  <pageMargins left="0.7480314960629921" right="0.52" top="0.6692913385826772" bottom="0.4724409448818898" header="0.5118110236220472" footer="0.2755905511811024"/>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AO36"/>
  <sheetViews>
    <sheetView zoomScalePageLayoutView="0" workbookViewId="0" topLeftCell="A1">
      <selection activeCell="A1" sqref="A1:R1"/>
    </sheetView>
  </sheetViews>
  <sheetFormatPr defaultColWidth="8.8515625" defaultRowHeight="12.75"/>
  <cols>
    <col min="1" max="1" width="4.28125" style="0" customWidth="1"/>
    <col min="2" max="2" width="30.421875" style="0" customWidth="1"/>
    <col min="3" max="4" width="4.7109375" style="0" customWidth="1"/>
    <col min="5" max="5" width="8.421875" style="0" customWidth="1"/>
    <col min="6" max="6" width="6.7109375" style="0" customWidth="1"/>
    <col min="7" max="7" width="4.7109375" style="0" customWidth="1"/>
    <col min="8" max="8" width="4.421875" style="0" customWidth="1"/>
    <col min="9" max="9" width="4.421875" style="0" bestFit="1" customWidth="1"/>
    <col min="10" max="10" width="4.7109375" style="0" customWidth="1"/>
    <col min="11" max="11" width="5.00390625" style="0" customWidth="1"/>
    <col min="12" max="12" width="7.421875" style="0" customWidth="1"/>
    <col min="13" max="13" width="7.140625" style="0" customWidth="1"/>
    <col min="14" max="14" width="4.00390625" style="0" customWidth="1"/>
    <col min="15" max="15" width="4.421875" style="0" customWidth="1"/>
    <col min="16" max="16" width="6.421875" style="0" customWidth="1"/>
    <col min="17" max="17" width="13.140625" style="0" customWidth="1"/>
    <col min="18" max="18" width="9.421875" style="0" customWidth="1"/>
    <col min="19" max="19" width="8.8515625" style="0" customWidth="1"/>
    <col min="20" max="20" width="4.28125" style="0" customWidth="1"/>
    <col min="21" max="21" width="10.00390625" style="0" customWidth="1"/>
    <col min="22" max="22" width="9.140625" style="0" customWidth="1"/>
    <col min="23" max="23" width="12.00390625" style="0" customWidth="1"/>
    <col min="24" max="24" width="11.421875" style="0" customWidth="1"/>
    <col min="25" max="25" width="8.421875" style="0" customWidth="1"/>
    <col min="26" max="26" width="19.8515625" style="0" customWidth="1"/>
    <col min="27" max="27" width="10.421875" style="0" customWidth="1"/>
    <col min="28" max="28" width="7.421875" style="0" customWidth="1"/>
    <col min="29" max="30" width="10.421875" style="0" customWidth="1"/>
    <col min="31" max="32" width="8.421875" style="0" customWidth="1"/>
    <col min="33" max="33" width="12.00390625" style="0" customWidth="1"/>
    <col min="34" max="43" width="9.140625" style="0" customWidth="1"/>
  </cols>
  <sheetData>
    <row r="1" spans="1:18" ht="15.75">
      <c r="A1" s="258" t="s">
        <v>20</v>
      </c>
      <c r="B1" s="258"/>
      <c r="C1" s="258"/>
      <c r="D1" s="258"/>
      <c r="E1" s="258"/>
      <c r="F1" s="258"/>
      <c r="G1" s="258"/>
      <c r="H1" s="258"/>
      <c r="I1" s="258"/>
      <c r="J1" s="258"/>
      <c r="K1" s="258"/>
      <c r="L1" s="258"/>
      <c r="M1" s="258"/>
      <c r="N1" s="258"/>
      <c r="O1" s="258"/>
      <c r="P1" s="258"/>
      <c r="Q1" s="258"/>
      <c r="R1" s="258"/>
    </row>
    <row r="2" spans="1:18" ht="15.75">
      <c r="A2" s="258" t="s">
        <v>74</v>
      </c>
      <c r="B2" s="258"/>
      <c r="C2" s="258"/>
      <c r="D2" s="258"/>
      <c r="E2" s="258"/>
      <c r="F2" s="258"/>
      <c r="G2" s="258"/>
      <c r="H2" s="258"/>
      <c r="I2" s="258"/>
      <c r="J2" s="258"/>
      <c r="K2" s="258"/>
      <c r="L2" s="258"/>
      <c r="M2" s="258"/>
      <c r="N2" s="258"/>
      <c r="O2" s="258"/>
      <c r="P2" s="258"/>
      <c r="Q2" s="258"/>
      <c r="R2" s="258"/>
    </row>
    <row r="3" spans="1:17" ht="4.5" customHeight="1">
      <c r="A3" s="245"/>
      <c r="B3" s="245"/>
      <c r="C3" s="245"/>
      <c r="D3" s="245"/>
      <c r="E3" s="245"/>
      <c r="F3" s="245"/>
      <c r="G3" s="245"/>
      <c r="H3" s="245"/>
      <c r="I3" s="245"/>
      <c r="J3" s="245"/>
      <c r="K3" s="245"/>
      <c r="L3" s="245"/>
      <c r="M3" s="245"/>
      <c r="N3" s="245"/>
      <c r="O3" s="245"/>
      <c r="P3" s="245"/>
      <c r="Q3" s="245"/>
    </row>
    <row r="4" spans="1:6" ht="13.5" thickBot="1">
      <c r="A4" s="35" t="s">
        <v>32</v>
      </c>
      <c r="B4" s="11"/>
      <c r="C4" s="11"/>
      <c r="D4" s="11"/>
      <c r="E4" s="11"/>
      <c r="F4" s="11"/>
    </row>
    <row r="5" spans="1:36" ht="13.5" customHeight="1" thickBot="1" thickTop="1">
      <c r="A5" s="249" t="s">
        <v>1</v>
      </c>
      <c r="B5" s="307" t="s">
        <v>30</v>
      </c>
      <c r="C5" s="307" t="s">
        <v>23</v>
      </c>
      <c r="D5" s="283" t="s">
        <v>9</v>
      </c>
      <c r="E5" s="284"/>
      <c r="F5" s="284"/>
      <c r="G5" s="284"/>
      <c r="H5" s="284"/>
      <c r="I5" s="285"/>
      <c r="J5" s="309" t="s">
        <v>23</v>
      </c>
      <c r="K5" s="283" t="s">
        <v>14</v>
      </c>
      <c r="L5" s="284"/>
      <c r="M5" s="284"/>
      <c r="N5" s="284"/>
      <c r="O5" s="284"/>
      <c r="P5" s="285"/>
      <c r="Q5" s="324" t="s">
        <v>15</v>
      </c>
      <c r="R5" s="305" t="s">
        <v>22</v>
      </c>
      <c r="AB5" s="53"/>
      <c r="AC5" s="53"/>
      <c r="AD5" s="53"/>
      <c r="AE5" s="53"/>
      <c r="AF5" s="53"/>
      <c r="AG5" s="53"/>
      <c r="AH5" s="53"/>
      <c r="AI5" s="53"/>
      <c r="AJ5" s="53"/>
    </row>
    <row r="6" spans="1:34" ht="14.25" customHeight="1" thickBot="1" thickTop="1">
      <c r="A6" s="250"/>
      <c r="B6" s="308"/>
      <c r="C6" s="308"/>
      <c r="D6" s="317" t="s">
        <v>27</v>
      </c>
      <c r="E6" s="318"/>
      <c r="F6" s="10" t="s">
        <v>16</v>
      </c>
      <c r="G6" s="317" t="s">
        <v>17</v>
      </c>
      <c r="H6" s="318"/>
      <c r="I6" s="10" t="s">
        <v>18</v>
      </c>
      <c r="J6" s="310"/>
      <c r="K6" s="317" t="s">
        <v>27</v>
      </c>
      <c r="L6" s="318"/>
      <c r="M6" s="10" t="s">
        <v>16</v>
      </c>
      <c r="N6" s="317" t="s">
        <v>17</v>
      </c>
      <c r="O6" s="318"/>
      <c r="P6" s="10" t="s">
        <v>18</v>
      </c>
      <c r="Q6" s="325"/>
      <c r="R6" s="306"/>
      <c r="W6" s="54" t="s">
        <v>41</v>
      </c>
      <c r="X6" s="54" t="s">
        <v>42</v>
      </c>
      <c r="Y6" s="54" t="s">
        <v>35</v>
      </c>
      <c r="Z6" s="54" t="s">
        <v>36</v>
      </c>
      <c r="AA6" s="54" t="s">
        <v>37</v>
      </c>
      <c r="AB6" s="54" t="s">
        <v>38</v>
      </c>
      <c r="AC6" s="54" t="s">
        <v>45</v>
      </c>
      <c r="AD6" s="54" t="s">
        <v>46</v>
      </c>
      <c r="AE6" s="54" t="s">
        <v>47</v>
      </c>
      <c r="AF6" s="54" t="s">
        <v>48</v>
      </c>
      <c r="AG6" s="54"/>
      <c r="AH6" s="54"/>
    </row>
    <row r="7" spans="1:18" ht="7.5" customHeight="1" thickBot="1" thickTop="1">
      <c r="A7" s="13">
        <v>1</v>
      </c>
      <c r="B7" s="14">
        <v>2</v>
      </c>
      <c r="C7" s="14">
        <v>3</v>
      </c>
      <c r="D7" s="322">
        <v>4</v>
      </c>
      <c r="E7" s="323"/>
      <c r="F7" s="14">
        <v>5</v>
      </c>
      <c r="G7" s="322">
        <v>6</v>
      </c>
      <c r="H7" s="323"/>
      <c r="I7" s="14">
        <v>7</v>
      </c>
      <c r="J7" s="14">
        <v>8</v>
      </c>
      <c r="K7" s="322">
        <v>9</v>
      </c>
      <c r="L7" s="323"/>
      <c r="M7" s="14">
        <v>10</v>
      </c>
      <c r="N7" s="322">
        <v>11</v>
      </c>
      <c r="O7" s="323"/>
      <c r="P7" s="14">
        <v>12</v>
      </c>
      <c r="Q7" s="15">
        <v>13</v>
      </c>
      <c r="R7" s="14">
        <v>14</v>
      </c>
    </row>
    <row r="8" spans="1:18" s="119" customFormat="1" ht="18" customHeight="1" thickTop="1">
      <c r="A8" s="129"/>
      <c r="B8" s="130" t="str">
        <f>SKP!C12</f>
        <v>PELAKSANAAN PENDIDIKAN</v>
      </c>
      <c r="C8" s="130"/>
      <c r="D8" s="131"/>
      <c r="E8" s="132"/>
      <c r="F8" s="132"/>
      <c r="G8" s="131"/>
      <c r="H8" s="132"/>
      <c r="I8" s="130"/>
      <c r="J8" s="130"/>
      <c r="K8" s="131"/>
      <c r="L8" s="132"/>
      <c r="M8" s="130"/>
      <c r="N8" s="131"/>
      <c r="O8" s="132"/>
      <c r="P8" s="130"/>
      <c r="Q8" s="133"/>
      <c r="R8" s="130"/>
    </row>
    <row r="9" spans="1:41" s="20" customFormat="1" ht="25.5" customHeight="1">
      <c r="A9" s="120">
        <v>1</v>
      </c>
      <c r="B9" s="121" t="str">
        <f>SKP!C13</f>
        <v>Melaksanakan perkuliahan</v>
      </c>
      <c r="C9" s="120">
        <f>SKP!F13</f>
        <v>15</v>
      </c>
      <c r="D9" s="122">
        <f>SKP!G13</f>
        <v>15</v>
      </c>
      <c r="E9" s="123" t="str">
        <f>SKP!H13</f>
        <v>sks</v>
      </c>
      <c r="F9" s="124">
        <f>SKP!I13</f>
        <v>100</v>
      </c>
      <c r="G9" s="122">
        <f>SKP!J13</f>
        <v>12</v>
      </c>
      <c r="H9" s="124" t="str">
        <f>SKP!K13</f>
        <v>bln</v>
      </c>
      <c r="I9" s="125" t="str">
        <f>SKP!L13</f>
        <v>-</v>
      </c>
      <c r="J9" s="120">
        <f>K9*SKP!E13</f>
        <v>0</v>
      </c>
      <c r="K9" s="122"/>
      <c r="L9" s="123" t="str">
        <f aca="true" t="shared" si="0" ref="L9:L19">E9</f>
        <v>sks</v>
      </c>
      <c r="M9" s="120"/>
      <c r="N9" s="122"/>
      <c r="O9" s="124" t="str">
        <f aca="true" t="shared" si="1" ref="O9:O19">H9</f>
        <v>bln</v>
      </c>
      <c r="P9" s="126" t="s">
        <v>122</v>
      </c>
      <c r="Q9" s="127">
        <f>AG9</f>
        <v>0</v>
      </c>
      <c r="R9" s="128">
        <f>IF(I9="-",IF(P9="-",Q9/3,Q9/4),Q9/4)</f>
        <v>0</v>
      </c>
      <c r="T9" s="20">
        <f>IF(D9&gt;0,1,0)</f>
        <v>1</v>
      </c>
      <c r="U9" s="20">
        <f>_xlfn.IFERROR(R9,0)</f>
        <v>0</v>
      </c>
      <c r="W9" s="20">
        <f>100-(N9/G9*100)</f>
        <v>100</v>
      </c>
      <c r="X9" s="55" t="e">
        <f>100-(P9/I9*100)</f>
        <v>#VALUE!</v>
      </c>
      <c r="Y9" s="20">
        <f>K9/D9*100</f>
        <v>0</v>
      </c>
      <c r="Z9" s="20">
        <f>M9/F9*100</f>
        <v>0</v>
      </c>
      <c r="AA9" s="51">
        <f>IF(W9&gt;24,AD9,AC9)</f>
        <v>0</v>
      </c>
      <c r="AB9" s="51" t="e">
        <f>IF(X9&gt;24,AF9,AE9)</f>
        <v>#VALUE!</v>
      </c>
      <c r="AC9" s="20">
        <f>((1.76*G9-N9)/G9)*100</f>
        <v>176</v>
      </c>
      <c r="AD9" s="20">
        <f>76-((((1.76*G9-N9)/G9)*100)-100)</f>
        <v>0</v>
      </c>
      <c r="AE9" t="e">
        <f>((1.76*I9-P9)/I9)*100</f>
        <v>#VALUE!</v>
      </c>
      <c r="AF9" t="e">
        <f>76-((((1.76*I9-P9)/I9)*100)-100)</f>
        <v>#VALUE!</v>
      </c>
      <c r="AG9">
        <f>_xlfn.IFERROR(SUM(Y9:AB9),SUM(Y9:AA9))</f>
        <v>0</v>
      </c>
      <c r="AH9"/>
      <c r="AK9" s="56">
        <f>100-(N9/G9*100)</f>
        <v>100</v>
      </c>
      <c r="AL9" s="57" t="e">
        <f>100-(P9/I9*100)</f>
        <v>#VALUE!</v>
      </c>
      <c r="AM9" s="51" t="e">
        <f>IF(AND(AK9&gt;24,AL9&gt;24),(_xlfn.IFERROR(((K9/D9*100)+(M9/F9*100)+(76-((((1.76*G9-N9)/G9)*100)-100))+(76-((((1.76*I9-P9)/I9)*100)-100))),((K9/D9*100)+(M9/F9*100)+(76-((((1.76*G9-N9)/G9)*100)-100))))),(_xlfn.IFERROR(((K9/D9*100)+(M9/F9*100)+(((1.76*G9-N9)/G9)*100))+(((1.76*I9-P9)/I9)*100),((K9/D9*100)+(M9/F9*100)+(((1.76*G9-N9)/G9)*100)))))</f>
        <v>#VALUE!</v>
      </c>
      <c r="AN9" s="53">
        <f>IF(AK9&gt;24,(((K9/D9*100)+(M9/F9*100)+(76-((((1.76*G9-N9)/G9)*100)-100)))),(((K9/D9*100)+(M9/F9*100)+(((1.76*G9-N9)/G9)*100))))</f>
        <v>0</v>
      </c>
      <c r="AO9" s="20">
        <f>_xlfn.IFERROR(AM9,AN9)</f>
        <v>0</v>
      </c>
    </row>
    <row r="10" spans="1:41" s="20" customFormat="1" ht="25.5" customHeight="1" thickBot="1">
      <c r="A10" s="120"/>
      <c r="B10" s="121" t="str">
        <f>SKP!C14</f>
        <v>Membimbing mahasiswa seminar</v>
      </c>
      <c r="C10" s="120">
        <f>SKP!F14</f>
        <v>1</v>
      </c>
      <c r="D10" s="122">
        <f>SKP!G14</f>
        <v>1</v>
      </c>
      <c r="E10" s="123" t="str">
        <f>SKP!H14</f>
        <v>semester</v>
      </c>
      <c r="F10" s="124">
        <f>SKP!I14</f>
        <v>100</v>
      </c>
      <c r="G10" s="122">
        <f>SKP!J14</f>
        <v>6</v>
      </c>
      <c r="H10" s="124" t="str">
        <f>SKP!K14</f>
        <v>bln</v>
      </c>
      <c r="I10" s="125" t="str">
        <f>SKP!L14</f>
        <v>-</v>
      </c>
      <c r="J10" s="120">
        <f>K10*SKP!E14</f>
        <v>0</v>
      </c>
      <c r="K10" s="122"/>
      <c r="L10" s="123" t="str">
        <f>E10</f>
        <v>semester</v>
      </c>
      <c r="M10" s="120"/>
      <c r="N10" s="122"/>
      <c r="O10" s="124" t="str">
        <f>H10</f>
        <v>bln</v>
      </c>
      <c r="P10" s="126"/>
      <c r="Q10" s="127">
        <f>AG10</f>
        <v>0</v>
      </c>
      <c r="R10" s="128">
        <f>IF(I10="-",IF(P10="-",Q10/3,Q10/4),Q10/4)</f>
        <v>0</v>
      </c>
      <c r="T10" s="20">
        <f>IF(D10&gt;0,1,0)</f>
        <v>1</v>
      </c>
      <c r="U10" s="20">
        <f>_xlfn.IFERROR(R10,0)</f>
        <v>0</v>
      </c>
      <c r="W10" s="20">
        <f>100-(N10/G10*100)</f>
        <v>100</v>
      </c>
      <c r="X10" s="55" t="e">
        <f>100-(P10/I10*100)</f>
        <v>#VALUE!</v>
      </c>
      <c r="Y10" s="20">
        <f>K10/D10*100</f>
        <v>0</v>
      </c>
      <c r="Z10" s="20">
        <f>M10/F10*100</f>
        <v>0</v>
      </c>
      <c r="AA10" s="51">
        <f>IF(W10&gt;24,AD10,AC10)</f>
        <v>0</v>
      </c>
      <c r="AB10" s="51" t="e">
        <f>IF(X10&gt;24,AF10,AE10)</f>
        <v>#VALUE!</v>
      </c>
      <c r="AC10" s="20">
        <f>((1.76*G10-N10)/G10)*100</f>
        <v>176</v>
      </c>
      <c r="AD10" s="20">
        <f>76-((((1.76*G10-N10)/G10)*100)-100)</f>
        <v>0</v>
      </c>
      <c r="AE10" t="e">
        <f>((1.76*I10-P10)/I10)*100</f>
        <v>#VALUE!</v>
      </c>
      <c r="AF10" t="e">
        <f>76-((((1.76*I10-P10)/I10)*100)-100)</f>
        <v>#VALUE!</v>
      </c>
      <c r="AG10">
        <f>_xlfn.IFERROR(SUM(Y10:AB10),SUM(Y10:AA10))</f>
        <v>0</v>
      </c>
      <c r="AH10"/>
      <c r="AK10" s="56">
        <f>100-(N10/G10*100)</f>
        <v>100</v>
      </c>
      <c r="AL10" s="57" t="e">
        <f>100-(P10/I10*100)</f>
        <v>#VALUE!</v>
      </c>
      <c r="AM10" s="51" t="e">
        <f>IF(AND(AK10&gt;24,AL10&gt;24),(_xlfn.IFERROR(((K10/D10*100)+(M10/F10*100)+(76-((((1.76*G10-N10)/G10)*100)-100))+(76-((((1.76*I10-P10)/I10)*100)-100))),((K10/D10*100)+(M10/F10*100)+(76-((((1.76*G10-N10)/G10)*100)-100))))),(_xlfn.IFERROR(((K10/D10*100)+(M10/F10*100)+(((1.76*G10-N10)/G10)*100))+(((1.76*I10-P10)/I10)*100),((K10/D10*100)+(M10/F10*100)+(((1.76*G10-N10)/G10)*100)))))</f>
        <v>#VALUE!</v>
      </c>
      <c r="AN10" s="53">
        <f>IF(AK10&gt;24,(((K10/D10*100)+(M10/F10*100)+(76-((((1.76*G10-N10)/G10)*100)-100)))),(((K10/D10*100)+(M10/F10*100)+(((1.76*G10-N10)/G10)*100))))</f>
        <v>0</v>
      </c>
      <c r="AO10" s="20">
        <f>_xlfn.IFERROR(AM10,AN10)</f>
        <v>0</v>
      </c>
    </row>
    <row r="11" spans="1:41" s="20" customFormat="1" ht="18" customHeight="1" thickBot="1" thickTop="1">
      <c r="A11" s="40">
        <v>3</v>
      </c>
      <c r="B11" s="112" t="str">
        <f>SKP!C15</f>
        <v>Membimbing mahasiswa kuliah kerja nyata</v>
      </c>
      <c r="C11" s="40">
        <f>SKP!F15</f>
        <v>1</v>
      </c>
      <c r="D11" s="113">
        <f>SKP!G15</f>
        <v>1</v>
      </c>
      <c r="E11" s="114" t="str">
        <f>SKP!H15</f>
        <v>semester</v>
      </c>
      <c r="F11" s="115">
        <f>SKP!I15</f>
        <v>100</v>
      </c>
      <c r="G11" s="113">
        <f>SKP!J15</f>
        <v>6</v>
      </c>
      <c r="H11" s="115" t="str">
        <f>SKP!K15</f>
        <v>bln</v>
      </c>
      <c r="I11" s="116" t="str">
        <f>SKP!L15</f>
        <v>-</v>
      </c>
      <c r="J11" s="40">
        <f>K11*SKP!E15</f>
        <v>0</v>
      </c>
      <c r="K11" s="113"/>
      <c r="L11" s="114" t="str">
        <f>E11</f>
        <v>semester</v>
      </c>
      <c r="M11" s="40"/>
      <c r="N11" s="113"/>
      <c r="O11" s="115" t="str">
        <f>H11</f>
        <v>bln</v>
      </c>
      <c r="P11" s="117"/>
      <c r="Q11" s="118">
        <f>AG11</f>
        <v>0</v>
      </c>
      <c r="R11" s="39">
        <f>IF(I11="-",IF(P11="-",Q11/3,Q11/4),Q11/4)</f>
        <v>0</v>
      </c>
      <c r="T11" s="20">
        <f>IF(D11&gt;0,1,0)</f>
        <v>1</v>
      </c>
      <c r="U11" s="20">
        <f>_xlfn.IFERROR(R11,0)</f>
        <v>0</v>
      </c>
      <c r="W11" s="20">
        <f>100-(N11/G11*100)</f>
        <v>100</v>
      </c>
      <c r="X11" s="55" t="e">
        <f>100-(P11/I11*100)</f>
        <v>#VALUE!</v>
      </c>
      <c r="Y11" s="20">
        <f>K11/D11*100</f>
        <v>0</v>
      </c>
      <c r="Z11" s="20">
        <f>M11/F11*100</f>
        <v>0</v>
      </c>
      <c r="AA11" s="51">
        <f>IF(W11&gt;24,AD11,AC11)</f>
        <v>0</v>
      </c>
      <c r="AB11" s="51" t="e">
        <f>IF(X11&gt;24,AF11,AE11)</f>
        <v>#VALUE!</v>
      </c>
      <c r="AC11" s="20">
        <f>((1.76*G11-N11)/G11)*100</f>
        <v>176</v>
      </c>
      <c r="AD11" s="20">
        <f>76-((((1.76*G11-N11)/G11)*100)-100)</f>
        <v>0</v>
      </c>
      <c r="AE11" t="e">
        <f>((1.76*I11-P11)/I11)*100</f>
        <v>#VALUE!</v>
      </c>
      <c r="AF11" t="e">
        <f>76-((((1.76*I11-P11)/I11)*100)-100)</f>
        <v>#VALUE!</v>
      </c>
      <c r="AG11">
        <f>_xlfn.IFERROR(SUM(Y11:AB11),SUM(Y11:AA11))</f>
        <v>0</v>
      </c>
      <c r="AH11"/>
      <c r="AK11" s="56">
        <f>100-(N11/G11*100)</f>
        <v>100</v>
      </c>
      <c r="AL11" s="57" t="e">
        <f>100-(P11/I11*100)</f>
        <v>#VALUE!</v>
      </c>
      <c r="AM11" s="51" t="e">
        <f>IF(AND(AK11&gt;24,AL11&gt;24),(_xlfn.IFERROR(((K11/D11*100)+(M11/F11*100)+(76-((((1.76*G11-N11)/G11)*100)-100))+(76-((((1.76*I11-P11)/I11)*100)-100))),((K11/D11*100)+(M11/F11*100)+(76-((((1.76*G11-N11)/G11)*100)-100))))),(_xlfn.IFERROR(((K11/D11*100)+(M11/F11*100)+(((1.76*G11-N11)/G11)*100))+(((1.76*I11-P11)/I11)*100),((K11/D11*100)+(M11/F11*100)+(((1.76*G11-N11)/G11)*100)))))</f>
        <v>#VALUE!</v>
      </c>
      <c r="AN11" s="53">
        <f>IF(AK11&gt;24,(((K11/D11*100)+(M11/F11*100)+(76-((((1.76*G11-N11)/G11)*100)-100)))),(((K11/D11*100)+(M11/F11*100)+(((1.76*G11-N11)/G11)*100))))</f>
        <v>0</v>
      </c>
      <c r="AO11" s="20">
        <f>_xlfn.IFERROR(AM11,AN11)</f>
        <v>0</v>
      </c>
    </row>
    <row r="12" spans="1:41" s="20" customFormat="1" ht="24" customHeight="1" thickBot="1" thickTop="1">
      <c r="A12" s="40">
        <v>4</v>
      </c>
      <c r="B12" s="112" t="str">
        <f>SKP!C16</f>
        <v>Membimbing dan ikut membimbing dalam menghasilkan skripsi</v>
      </c>
      <c r="C12" s="40">
        <f>SKP!F16</f>
        <v>4.5</v>
      </c>
      <c r="D12" s="113">
        <f>SKP!G16</f>
        <v>7</v>
      </c>
      <c r="E12" s="114" t="str">
        <f>SKP!H16</f>
        <v>mahasiswa</v>
      </c>
      <c r="F12" s="115">
        <f>SKP!I16</f>
        <v>100</v>
      </c>
      <c r="G12" s="113">
        <f>SKP!J16</f>
        <v>12</v>
      </c>
      <c r="H12" s="115" t="str">
        <f>SKP!K16</f>
        <v>bln</v>
      </c>
      <c r="I12" s="116" t="str">
        <f>SKP!L16</f>
        <v>-</v>
      </c>
      <c r="J12" s="40">
        <f>K12*SKP!E16</f>
        <v>0</v>
      </c>
      <c r="K12" s="113"/>
      <c r="L12" s="114" t="str">
        <f>E12</f>
        <v>mahasiswa</v>
      </c>
      <c r="M12" s="40"/>
      <c r="N12" s="113"/>
      <c r="O12" s="115" t="str">
        <f>H12</f>
        <v>bln</v>
      </c>
      <c r="P12" s="117"/>
      <c r="Q12" s="118">
        <f>AG12</f>
        <v>0</v>
      </c>
      <c r="R12" s="39">
        <f>IF(I12="-",IF(P12="-",Q12/3,Q12/4),Q12/4)</f>
        <v>0</v>
      </c>
      <c r="T12" s="20">
        <f>IF(D12&gt;0,1,0)</f>
        <v>1</v>
      </c>
      <c r="U12" s="20">
        <f>_xlfn.IFERROR(R12,0)</f>
        <v>0</v>
      </c>
      <c r="W12" s="20">
        <f>100-(N12/G12*100)</f>
        <v>100</v>
      </c>
      <c r="X12" s="55" t="e">
        <f>100-(P12/I12*100)</f>
        <v>#VALUE!</v>
      </c>
      <c r="Y12" s="20">
        <f>K12/D12*100</f>
        <v>0</v>
      </c>
      <c r="Z12" s="20">
        <f>M12/F12*100</f>
        <v>0</v>
      </c>
      <c r="AA12" s="51">
        <f>IF(W12&gt;24,AD12,AC12)</f>
        <v>0</v>
      </c>
      <c r="AB12" s="51" t="e">
        <f>IF(X12&gt;24,AF12,AE12)</f>
        <v>#VALUE!</v>
      </c>
      <c r="AC12" s="20">
        <f>((1.76*G12-N12)/G12)*100</f>
        <v>176</v>
      </c>
      <c r="AD12" s="20">
        <f>76-((((1.76*G12-N12)/G12)*100)-100)</f>
        <v>0</v>
      </c>
      <c r="AE12" t="e">
        <f>((1.76*I12-P12)/I12)*100</f>
        <v>#VALUE!</v>
      </c>
      <c r="AF12" t="e">
        <f>76-((((1.76*I12-P12)/I12)*100)-100)</f>
        <v>#VALUE!</v>
      </c>
      <c r="AG12">
        <f>_xlfn.IFERROR(SUM(Y12:AB12),SUM(Y12:AA12))</f>
        <v>0</v>
      </c>
      <c r="AH12"/>
      <c r="AK12" s="56">
        <f>100-(N12/G12*100)</f>
        <v>100</v>
      </c>
      <c r="AL12" s="57" t="e">
        <f>100-(P12/I12*100)</f>
        <v>#VALUE!</v>
      </c>
      <c r="AM12" s="51" t="e">
        <f>IF(AND(AK12&gt;24,AL12&gt;24),(_xlfn.IFERROR(((K12/D12*100)+(M12/F12*100)+(76-((((1.76*G12-N12)/G12)*100)-100))+(76-((((1.76*I12-P12)/I12)*100)-100))),((K12/D12*100)+(M12/F12*100)+(76-((((1.76*G12-N12)/G12)*100)-100))))),(_xlfn.IFERROR(((K12/D12*100)+(M12/F12*100)+(((1.76*G12-N12)/G12)*100))+(((1.76*I12-P12)/I12)*100),((K12/D12*100)+(M12/F12*100)+(((1.76*G12-N12)/G12)*100)))))</f>
        <v>#VALUE!</v>
      </c>
      <c r="AN12" s="53">
        <f>IF(AK12&gt;24,(((K12/D12*100)+(M12/F12*100)+(76-((((1.76*G12-N12)/G12)*100)-100)))),(((K12/D12*100)+(M12/F12*100)+(((1.76*G12-N12)/G12)*100))))</f>
        <v>0</v>
      </c>
      <c r="AO12" s="20">
        <f>_xlfn.IFERROR(AM12,AN12)</f>
        <v>0</v>
      </c>
    </row>
    <row r="13" spans="1:41" s="20" customFormat="1" ht="24" customHeight="1" thickBot="1" thickTop="1">
      <c r="A13" s="40"/>
      <c r="B13" s="112" t="str">
        <f>SKP!C17</f>
        <v>Menjadi penguji baik sebagai ketua maupun anggota</v>
      </c>
      <c r="C13" s="40">
        <f>SKP!F17</f>
        <v>3</v>
      </c>
      <c r="D13" s="113">
        <f>SKP!G17</f>
        <v>4</v>
      </c>
      <c r="E13" s="114" t="str">
        <f>SKP!H17</f>
        <v>mahasiswa</v>
      </c>
      <c r="F13" s="115">
        <f>SKP!I17</f>
        <v>100</v>
      </c>
      <c r="G13" s="113">
        <f>SKP!J17</f>
        <v>12</v>
      </c>
      <c r="H13" s="115" t="str">
        <f>SKP!K17</f>
        <v>bln</v>
      </c>
      <c r="I13" s="116" t="str">
        <f>SKP!L17</f>
        <v>-</v>
      </c>
      <c r="J13" s="40">
        <f>K13*SKP!E17</f>
        <v>0</v>
      </c>
      <c r="K13" s="113"/>
      <c r="L13" s="114" t="str">
        <f>E13</f>
        <v>mahasiswa</v>
      </c>
      <c r="M13" s="40"/>
      <c r="N13" s="113"/>
      <c r="O13" s="115" t="str">
        <f>H13</f>
        <v>bln</v>
      </c>
      <c r="P13" s="117"/>
      <c r="Q13" s="118">
        <f>AG13</f>
        <v>0</v>
      </c>
      <c r="R13" s="39">
        <f>IF(I13="-",IF(P13="-",Q13/3,Q13/4),Q13/4)</f>
        <v>0</v>
      </c>
      <c r="T13" s="20">
        <f>IF(D13&gt;0,1,0)</f>
        <v>1</v>
      </c>
      <c r="U13" s="20">
        <f>_xlfn.IFERROR(R13,0)</f>
        <v>0</v>
      </c>
      <c r="W13" s="20">
        <f>100-(N13/G13*100)</f>
        <v>100</v>
      </c>
      <c r="X13" s="55" t="e">
        <f>100-(P13/I13*100)</f>
        <v>#VALUE!</v>
      </c>
      <c r="Y13" s="20">
        <f>K13/D13*100</f>
        <v>0</v>
      </c>
      <c r="Z13" s="20">
        <f>M13/F13*100</f>
        <v>0</v>
      </c>
      <c r="AA13" s="51">
        <f>IF(W13&gt;24,AD13,AC13)</f>
        <v>0</v>
      </c>
      <c r="AB13" s="51" t="e">
        <f>IF(X13&gt;24,AF13,AE13)</f>
        <v>#VALUE!</v>
      </c>
      <c r="AC13" s="20">
        <f>((1.76*G13-N13)/G13)*100</f>
        <v>176</v>
      </c>
      <c r="AD13" s="20">
        <f>76-((((1.76*G13-N13)/G13)*100)-100)</f>
        <v>0</v>
      </c>
      <c r="AE13" t="e">
        <f>((1.76*I13-P13)/I13)*100</f>
        <v>#VALUE!</v>
      </c>
      <c r="AF13" t="e">
        <f>76-((((1.76*I13-P13)/I13)*100)-100)</f>
        <v>#VALUE!</v>
      </c>
      <c r="AG13">
        <f>_xlfn.IFERROR(SUM(Y13:AB13),SUM(Y13:AA13))</f>
        <v>0</v>
      </c>
      <c r="AH13"/>
      <c r="AK13" s="56">
        <f>100-(N13/G13*100)</f>
        <v>100</v>
      </c>
      <c r="AL13" s="57" t="e">
        <f>100-(P13/I13*100)</f>
        <v>#VALUE!</v>
      </c>
      <c r="AM13" s="51" t="e">
        <f>IF(AND(AK13&gt;24,AL13&gt;24),(_xlfn.IFERROR(((K13/D13*100)+(M13/F13*100)+(76-((((1.76*G13-N13)/G13)*100)-100))+(76-((((1.76*I13-P13)/I13)*100)-100))),((K13/D13*100)+(M13/F13*100)+(76-((((1.76*G13-N13)/G13)*100)-100))))),(_xlfn.IFERROR(((K13/D13*100)+(M13/F13*100)+(((1.76*G13-N13)/G13)*100))+(((1.76*I13-P13)/I13)*100),((K13/D13*100)+(M13/F13*100)+(((1.76*G13-N13)/G13)*100)))))</f>
        <v>#VALUE!</v>
      </c>
      <c r="AN13" s="53">
        <f>IF(AK13&gt;24,(((K13/D13*100)+(M13/F13*100)+(76-((((1.76*G13-N13)/G13)*100)-100)))),(((K13/D13*100)+(M13/F13*100)+(((1.76*G13-N13)/G13)*100))))</f>
        <v>0</v>
      </c>
      <c r="AO13" s="20">
        <f>_xlfn.IFERROR(AM13,AN13)</f>
        <v>0</v>
      </c>
    </row>
    <row r="14" spans="1:41" s="20" customFormat="1" ht="24" customHeight="1" thickBot="1" thickTop="1">
      <c r="A14" s="40">
        <v>5</v>
      </c>
      <c r="B14" s="112" t="str">
        <f>SKP!C18</f>
        <v>Mengembangkan bahan kuliah</v>
      </c>
      <c r="C14" s="40">
        <f>SKP!F18</f>
        <v>5</v>
      </c>
      <c r="D14" s="113">
        <f>SKP!G18</f>
        <v>1</v>
      </c>
      <c r="E14" s="114" t="str">
        <f>SKP!H18</f>
        <v>naskah</v>
      </c>
      <c r="F14" s="115">
        <f>SKP!I18</f>
        <v>100</v>
      </c>
      <c r="G14" s="113">
        <f>SKP!J18</f>
        <v>12</v>
      </c>
      <c r="H14" s="115" t="str">
        <f>SKP!K18</f>
        <v>bln</v>
      </c>
      <c r="I14" s="116" t="str">
        <f>SKP!L18</f>
        <v>-</v>
      </c>
      <c r="J14" s="40">
        <f>K14*SKP!E18</f>
        <v>0</v>
      </c>
      <c r="K14" s="113"/>
      <c r="L14" s="114" t="str">
        <f t="shared" si="0"/>
        <v>naskah</v>
      </c>
      <c r="M14" s="40"/>
      <c r="N14" s="113"/>
      <c r="O14" s="115" t="str">
        <f t="shared" si="1"/>
        <v>bln</v>
      </c>
      <c r="P14" s="117"/>
      <c r="Q14" s="118">
        <f aca="true" t="shared" si="2" ref="Q14:Q19">AG14</f>
        <v>0</v>
      </c>
      <c r="R14" s="39">
        <f aca="true" t="shared" si="3" ref="R14:R19">IF(I14="-",IF(P14="-",Q14/3,Q14/4),Q14/4)</f>
        <v>0</v>
      </c>
      <c r="T14" s="20">
        <f aca="true" t="shared" si="4" ref="T14:T19">IF(D14&gt;0,1,0)</f>
        <v>1</v>
      </c>
      <c r="U14" s="20">
        <f aca="true" t="shared" si="5" ref="U14:U19">_xlfn.IFERROR(R14,0)</f>
        <v>0</v>
      </c>
      <c r="W14" s="20">
        <f aca="true" t="shared" si="6" ref="W14:W19">100-(N14/G14*100)</f>
        <v>100</v>
      </c>
      <c r="X14" s="55" t="e">
        <f aca="true" t="shared" si="7" ref="X14:X19">100-(P14/I14*100)</f>
        <v>#VALUE!</v>
      </c>
      <c r="Y14" s="20">
        <f aca="true" t="shared" si="8" ref="Y14:Y19">K14/D14*100</f>
        <v>0</v>
      </c>
      <c r="Z14" s="20">
        <f aca="true" t="shared" si="9" ref="Z14:Z19">M14/F14*100</f>
        <v>0</v>
      </c>
      <c r="AA14" s="51">
        <f aca="true" t="shared" si="10" ref="AA14:AA19">IF(W14&gt;24,AD14,AC14)</f>
        <v>0</v>
      </c>
      <c r="AB14" s="51" t="e">
        <f aca="true" t="shared" si="11" ref="AB14:AB19">IF(X14&gt;24,AF14,AE14)</f>
        <v>#VALUE!</v>
      </c>
      <c r="AC14" s="20">
        <f aca="true" t="shared" si="12" ref="AC14:AC19">((1.76*G14-N14)/G14)*100</f>
        <v>176</v>
      </c>
      <c r="AD14" s="20">
        <f aca="true" t="shared" si="13" ref="AD14:AD19">76-((((1.76*G14-N14)/G14)*100)-100)</f>
        <v>0</v>
      </c>
      <c r="AE14" t="e">
        <f aca="true" t="shared" si="14" ref="AE14:AE19">((1.76*I14-P14)/I14)*100</f>
        <v>#VALUE!</v>
      </c>
      <c r="AF14" t="e">
        <f aca="true" t="shared" si="15" ref="AF14:AF19">76-((((1.76*I14-P14)/I14)*100)-100)</f>
        <v>#VALUE!</v>
      </c>
      <c r="AG14">
        <f aca="true" t="shared" si="16" ref="AG14:AG19">_xlfn.IFERROR(SUM(Y14:AB14),SUM(Y14:AA14))</f>
        <v>0</v>
      </c>
      <c r="AH14"/>
      <c r="AI14" s="53"/>
      <c r="AJ14" s="53"/>
      <c r="AK14" s="56">
        <f aca="true" t="shared" si="17" ref="AK14:AK19">100-(N14/G14*100)</f>
        <v>100</v>
      </c>
      <c r="AL14" s="57" t="e">
        <f aca="true" t="shared" si="18" ref="AL14:AL19">100-(P14/I14*100)</f>
        <v>#VALUE!</v>
      </c>
      <c r="AM14" s="51" t="e">
        <f aca="true" t="shared" si="19" ref="AM14:AM19">IF(AND(AK14&gt;24,AL14&gt;24),(_xlfn.IFERROR(((K14/D14*100)+(M14/F14*100)+(76-((((1.76*G14-N14)/G14)*100)-100))+(76-((((1.76*I14-P14)/I14)*100)-100))),((K14/D14*100)+(M14/F14*100)+(76-((((1.76*G14-N14)/G14)*100)-100))))),(_xlfn.IFERROR(((K14/D14*100)+(M14/F14*100)+(((1.76*G14-N14)/G14)*100))+(((1.76*I14-P14)/I14)*100),((K14/D14*100)+(M14/F14*100)+(((1.76*G14-N14)/G14)*100)))))</f>
        <v>#VALUE!</v>
      </c>
      <c r="AN14" s="53">
        <f aca="true" t="shared" si="20" ref="AN14:AN19">IF(AK14&gt;24,(((K14/D14*100)+(M14/F14*100)+(76-((((1.76*G14-N14)/G14)*100)-100)))),(((K14/D14*100)+(M14/F14*100)+(((1.76*G14-N14)/G14)*100))))</f>
        <v>0</v>
      </c>
      <c r="AO14" s="20">
        <f aca="true" t="shared" si="21" ref="AO14:AO19">_xlfn.IFERROR(AM14,AN14)</f>
        <v>0</v>
      </c>
    </row>
    <row r="15" spans="1:41" s="20" customFormat="1" ht="21" customHeight="1" thickBot="1" thickTop="1">
      <c r="A15" s="40"/>
      <c r="B15" s="193" t="str">
        <f>SKP!C19</f>
        <v>PELAKSANAAN PENELITIAN</v>
      </c>
      <c r="C15" s="40"/>
      <c r="D15" s="113"/>
      <c r="E15" s="114"/>
      <c r="F15" s="115"/>
      <c r="G15" s="113"/>
      <c r="H15" s="115"/>
      <c r="I15" s="116"/>
      <c r="J15" s="40"/>
      <c r="K15" s="113"/>
      <c r="L15" s="114"/>
      <c r="M15" s="40"/>
      <c r="N15" s="113"/>
      <c r="O15" s="115"/>
      <c r="P15" s="117"/>
      <c r="Q15" s="118"/>
      <c r="R15" s="39"/>
      <c r="T15" s="20">
        <f t="shared" si="4"/>
        <v>0</v>
      </c>
      <c r="U15" s="20">
        <f t="shared" si="5"/>
        <v>0</v>
      </c>
      <c r="W15" s="20" t="e">
        <f t="shared" si="6"/>
        <v>#DIV/0!</v>
      </c>
      <c r="X15" s="55" t="e">
        <f t="shared" si="7"/>
        <v>#DIV/0!</v>
      </c>
      <c r="Y15" s="20" t="e">
        <f t="shared" si="8"/>
        <v>#DIV/0!</v>
      </c>
      <c r="Z15" s="20" t="e">
        <f t="shared" si="9"/>
        <v>#DIV/0!</v>
      </c>
      <c r="AA15" s="51" t="e">
        <f t="shared" si="10"/>
        <v>#DIV/0!</v>
      </c>
      <c r="AB15" s="51" t="e">
        <f t="shared" si="11"/>
        <v>#DIV/0!</v>
      </c>
      <c r="AC15" s="20" t="e">
        <f t="shared" si="12"/>
        <v>#DIV/0!</v>
      </c>
      <c r="AD15" s="20" t="e">
        <f t="shared" si="13"/>
        <v>#DIV/0!</v>
      </c>
      <c r="AE15" t="e">
        <f t="shared" si="14"/>
        <v>#DIV/0!</v>
      </c>
      <c r="AF15" t="e">
        <f t="shared" si="15"/>
        <v>#DIV/0!</v>
      </c>
      <c r="AG15" t="e">
        <f t="shared" si="16"/>
        <v>#DIV/0!</v>
      </c>
      <c r="AH15"/>
      <c r="AK15" s="56" t="e">
        <f t="shared" si="17"/>
        <v>#DIV/0!</v>
      </c>
      <c r="AL15" s="57" t="e">
        <f t="shared" si="18"/>
        <v>#DIV/0!</v>
      </c>
      <c r="AM15" s="51" t="e">
        <f t="shared" si="19"/>
        <v>#DIV/0!</v>
      </c>
      <c r="AN15" s="53" t="e">
        <f t="shared" si="20"/>
        <v>#DIV/0!</v>
      </c>
      <c r="AO15" s="20" t="e">
        <f t="shared" si="21"/>
        <v>#DIV/0!</v>
      </c>
    </row>
    <row r="16" spans="1:41" s="20" customFormat="1" ht="24" customHeight="1" thickBot="1" thickTop="1">
      <c r="A16" s="40">
        <v>7</v>
      </c>
      <c r="B16" s="112" t="str">
        <f>SKP!C20</f>
        <v>Menghasilkan karya ilmiah </v>
      </c>
      <c r="C16" s="40">
        <f>SKP!F20</f>
        <v>10</v>
      </c>
      <c r="D16" s="113">
        <f>SKP!G20</f>
        <v>1</v>
      </c>
      <c r="E16" s="114" t="str">
        <f>SKP!H20</f>
        <v>karya</v>
      </c>
      <c r="F16" s="115">
        <f>SKP!I20</f>
        <v>100</v>
      </c>
      <c r="G16" s="113">
        <f>SKP!J20</f>
        <v>6</v>
      </c>
      <c r="H16" s="115" t="str">
        <f>SKP!K20</f>
        <v>bln</v>
      </c>
      <c r="I16" s="116" t="str">
        <f>SKP!L20</f>
        <v>-</v>
      </c>
      <c r="J16" s="40">
        <f>K16*SKP!E20</f>
        <v>0</v>
      </c>
      <c r="K16" s="113"/>
      <c r="L16" s="114" t="str">
        <f t="shared" si="0"/>
        <v>karya</v>
      </c>
      <c r="M16" s="40"/>
      <c r="N16" s="113"/>
      <c r="O16" s="115" t="str">
        <f t="shared" si="1"/>
        <v>bln</v>
      </c>
      <c r="P16" s="117"/>
      <c r="Q16" s="118">
        <f t="shared" si="2"/>
        <v>0</v>
      </c>
      <c r="R16" s="39">
        <f t="shared" si="3"/>
        <v>0</v>
      </c>
      <c r="T16" s="20">
        <f t="shared" si="4"/>
        <v>1</v>
      </c>
      <c r="U16" s="20">
        <f t="shared" si="5"/>
        <v>0</v>
      </c>
      <c r="W16" s="20">
        <f t="shared" si="6"/>
        <v>100</v>
      </c>
      <c r="X16" s="55" t="e">
        <f t="shared" si="7"/>
        <v>#VALUE!</v>
      </c>
      <c r="Y16" s="20">
        <f t="shared" si="8"/>
        <v>0</v>
      </c>
      <c r="Z16" s="20">
        <f t="shared" si="9"/>
        <v>0</v>
      </c>
      <c r="AA16" s="51">
        <f t="shared" si="10"/>
        <v>0</v>
      </c>
      <c r="AB16" s="51" t="e">
        <f t="shared" si="11"/>
        <v>#VALUE!</v>
      </c>
      <c r="AC16" s="20">
        <f t="shared" si="12"/>
        <v>176</v>
      </c>
      <c r="AD16" s="20">
        <f t="shared" si="13"/>
        <v>0</v>
      </c>
      <c r="AE16" t="e">
        <f t="shared" si="14"/>
        <v>#VALUE!</v>
      </c>
      <c r="AF16" t="e">
        <f t="shared" si="15"/>
        <v>#VALUE!</v>
      </c>
      <c r="AG16">
        <f t="shared" si="16"/>
        <v>0</v>
      </c>
      <c r="AH16"/>
      <c r="AK16" s="51">
        <f t="shared" si="17"/>
        <v>100</v>
      </c>
      <c r="AL16" s="52" t="e">
        <f t="shared" si="18"/>
        <v>#VALUE!</v>
      </c>
      <c r="AM16" s="51" t="e">
        <f t="shared" si="19"/>
        <v>#VALUE!</v>
      </c>
      <c r="AN16" s="53">
        <f t="shared" si="20"/>
        <v>0</v>
      </c>
      <c r="AO16" s="20">
        <f t="shared" si="21"/>
        <v>0</v>
      </c>
    </row>
    <row r="17" spans="1:41" s="20" customFormat="1" ht="22.5" customHeight="1" thickBot="1" thickTop="1">
      <c r="A17" s="40"/>
      <c r="B17" s="193" t="str">
        <f>SKP!C21</f>
        <v>PELAKSANAAN PENGABDIAN KEPADA MASYARAKAT</v>
      </c>
      <c r="C17" s="40"/>
      <c r="D17" s="113"/>
      <c r="E17" s="114"/>
      <c r="F17" s="115"/>
      <c r="G17" s="113"/>
      <c r="H17" s="115"/>
      <c r="I17" s="116"/>
      <c r="J17" s="40"/>
      <c r="K17" s="113"/>
      <c r="L17" s="114"/>
      <c r="M17" s="40"/>
      <c r="N17" s="113"/>
      <c r="O17" s="115"/>
      <c r="P17" s="117"/>
      <c r="Q17" s="118"/>
      <c r="R17" s="39"/>
      <c r="T17" s="20">
        <f t="shared" si="4"/>
        <v>0</v>
      </c>
      <c r="U17" s="20">
        <f t="shared" si="5"/>
        <v>0</v>
      </c>
      <c r="W17" s="20" t="e">
        <f t="shared" si="6"/>
        <v>#DIV/0!</v>
      </c>
      <c r="X17" s="55" t="e">
        <f t="shared" si="7"/>
        <v>#DIV/0!</v>
      </c>
      <c r="Y17" s="20" t="e">
        <f t="shared" si="8"/>
        <v>#DIV/0!</v>
      </c>
      <c r="Z17" s="20" t="e">
        <f t="shared" si="9"/>
        <v>#DIV/0!</v>
      </c>
      <c r="AA17" s="51" t="e">
        <f t="shared" si="10"/>
        <v>#DIV/0!</v>
      </c>
      <c r="AB17" s="51" t="e">
        <f t="shared" si="11"/>
        <v>#DIV/0!</v>
      </c>
      <c r="AC17" s="20" t="e">
        <f t="shared" si="12"/>
        <v>#DIV/0!</v>
      </c>
      <c r="AD17" s="20" t="e">
        <f t="shared" si="13"/>
        <v>#DIV/0!</v>
      </c>
      <c r="AE17" t="e">
        <f t="shared" si="14"/>
        <v>#DIV/0!</v>
      </c>
      <c r="AF17" t="e">
        <f t="shared" si="15"/>
        <v>#DIV/0!</v>
      </c>
      <c r="AG17" t="e">
        <f t="shared" si="16"/>
        <v>#DIV/0!</v>
      </c>
      <c r="AH17"/>
      <c r="AK17" s="51" t="e">
        <f t="shared" si="17"/>
        <v>#DIV/0!</v>
      </c>
      <c r="AL17" s="52" t="e">
        <f t="shared" si="18"/>
        <v>#DIV/0!</v>
      </c>
      <c r="AM17" s="51" t="e">
        <f t="shared" si="19"/>
        <v>#DIV/0!</v>
      </c>
      <c r="AN17" s="53" t="e">
        <f t="shared" si="20"/>
        <v>#DIV/0!</v>
      </c>
      <c r="AO17" s="20" t="e">
        <f t="shared" si="21"/>
        <v>#DIV/0!</v>
      </c>
    </row>
    <row r="18" spans="1:41" s="20" customFormat="1" ht="23.25" customHeight="1" thickBot="1" thickTop="1">
      <c r="A18" s="40">
        <v>9</v>
      </c>
      <c r="B18" s="112" t="str">
        <f>SKP!C22</f>
        <v>Memberikan pelatihan tentang Pendekatan Matematika Realistik kepada guru SMP di Kab. ... </v>
      </c>
      <c r="C18" s="40">
        <f>SKP!F22</f>
        <v>1</v>
      </c>
      <c r="D18" s="113">
        <f>SKP!G22</f>
        <v>1</v>
      </c>
      <c r="E18" s="114" t="str">
        <f>SKP!H22</f>
        <v>kegiatan</v>
      </c>
      <c r="F18" s="115">
        <f>SKP!I22</f>
        <v>100</v>
      </c>
      <c r="G18" s="113">
        <f>SKP!J22</f>
        <v>12</v>
      </c>
      <c r="H18" s="115" t="str">
        <f>SKP!K22</f>
        <v>bln</v>
      </c>
      <c r="I18" s="116" t="str">
        <f>SKP!L22</f>
        <v>-</v>
      </c>
      <c r="J18" s="40">
        <f>K18*SKP!E22</f>
        <v>0</v>
      </c>
      <c r="K18" s="113"/>
      <c r="L18" s="114" t="str">
        <f t="shared" si="0"/>
        <v>kegiatan</v>
      </c>
      <c r="M18" s="40"/>
      <c r="N18" s="113"/>
      <c r="O18" s="115" t="str">
        <f t="shared" si="1"/>
        <v>bln</v>
      </c>
      <c r="P18" s="117"/>
      <c r="Q18" s="118">
        <f t="shared" si="2"/>
        <v>0</v>
      </c>
      <c r="R18" s="39">
        <f t="shared" si="3"/>
        <v>0</v>
      </c>
      <c r="T18" s="20">
        <f t="shared" si="4"/>
        <v>1</v>
      </c>
      <c r="U18" s="20">
        <f t="shared" si="5"/>
        <v>0</v>
      </c>
      <c r="W18" s="20">
        <f t="shared" si="6"/>
        <v>100</v>
      </c>
      <c r="X18" s="55" t="e">
        <f t="shared" si="7"/>
        <v>#VALUE!</v>
      </c>
      <c r="Y18" s="20">
        <f t="shared" si="8"/>
        <v>0</v>
      </c>
      <c r="Z18" s="20">
        <f t="shared" si="9"/>
        <v>0</v>
      </c>
      <c r="AA18" s="51">
        <f t="shared" si="10"/>
        <v>0</v>
      </c>
      <c r="AB18" s="51" t="e">
        <f t="shared" si="11"/>
        <v>#VALUE!</v>
      </c>
      <c r="AC18" s="20">
        <f t="shared" si="12"/>
        <v>176</v>
      </c>
      <c r="AD18" s="20">
        <f t="shared" si="13"/>
        <v>0</v>
      </c>
      <c r="AE18" t="e">
        <f t="shared" si="14"/>
        <v>#VALUE!</v>
      </c>
      <c r="AF18" t="e">
        <f t="shared" si="15"/>
        <v>#VALUE!</v>
      </c>
      <c r="AG18">
        <f t="shared" si="16"/>
        <v>0</v>
      </c>
      <c r="AH18"/>
      <c r="AK18" s="51">
        <f t="shared" si="17"/>
        <v>100</v>
      </c>
      <c r="AL18" s="52" t="e">
        <f t="shared" si="18"/>
        <v>#VALUE!</v>
      </c>
      <c r="AM18" s="51" t="e">
        <f t="shared" si="19"/>
        <v>#VALUE!</v>
      </c>
      <c r="AN18" s="53">
        <f t="shared" si="20"/>
        <v>0</v>
      </c>
      <c r="AO18" s="20">
        <f t="shared" si="21"/>
        <v>0</v>
      </c>
    </row>
    <row r="19" spans="1:41" s="20" customFormat="1" ht="15.75" customHeight="1" thickBot="1" thickTop="1">
      <c r="A19" s="40">
        <v>10</v>
      </c>
      <c r="B19" s="112">
        <f>SKP!C23</f>
        <v>0</v>
      </c>
      <c r="C19" s="40">
        <f>SKP!F23</f>
        <v>0</v>
      </c>
      <c r="D19" s="113">
        <f>SKP!G23</f>
        <v>0</v>
      </c>
      <c r="E19" s="114">
        <f>SKP!H23</f>
        <v>0</v>
      </c>
      <c r="F19" s="115">
        <f>SKP!I23</f>
        <v>0</v>
      </c>
      <c r="G19" s="113">
        <f>SKP!J23</f>
        <v>0</v>
      </c>
      <c r="H19" s="115">
        <f>SKP!K23</f>
        <v>0</v>
      </c>
      <c r="I19" s="116">
        <f>SKP!L23</f>
        <v>0</v>
      </c>
      <c r="J19" s="40">
        <f>K19*SKP!E23</f>
        <v>0</v>
      </c>
      <c r="K19" s="113"/>
      <c r="L19" s="114">
        <f t="shared" si="0"/>
        <v>0</v>
      </c>
      <c r="M19" s="40"/>
      <c r="N19" s="113"/>
      <c r="O19" s="115">
        <f t="shared" si="1"/>
        <v>0</v>
      </c>
      <c r="P19" s="117"/>
      <c r="Q19" s="118" t="e">
        <f t="shared" si="2"/>
        <v>#DIV/0!</v>
      </c>
      <c r="R19" s="39" t="e">
        <f t="shared" si="3"/>
        <v>#DIV/0!</v>
      </c>
      <c r="T19" s="20">
        <f t="shared" si="4"/>
        <v>0</v>
      </c>
      <c r="U19" s="20">
        <f t="shared" si="5"/>
        <v>0</v>
      </c>
      <c r="W19" s="20" t="e">
        <f t="shared" si="6"/>
        <v>#DIV/0!</v>
      </c>
      <c r="X19" s="55" t="e">
        <f t="shared" si="7"/>
        <v>#DIV/0!</v>
      </c>
      <c r="Y19" s="20" t="e">
        <f t="shared" si="8"/>
        <v>#DIV/0!</v>
      </c>
      <c r="Z19" s="20" t="e">
        <f t="shared" si="9"/>
        <v>#DIV/0!</v>
      </c>
      <c r="AA19" s="51" t="e">
        <f t="shared" si="10"/>
        <v>#DIV/0!</v>
      </c>
      <c r="AB19" s="51" t="e">
        <f t="shared" si="11"/>
        <v>#DIV/0!</v>
      </c>
      <c r="AC19" s="20" t="e">
        <f t="shared" si="12"/>
        <v>#DIV/0!</v>
      </c>
      <c r="AD19" s="20" t="e">
        <f t="shared" si="13"/>
        <v>#DIV/0!</v>
      </c>
      <c r="AE19" t="e">
        <f t="shared" si="14"/>
        <v>#DIV/0!</v>
      </c>
      <c r="AF19" t="e">
        <f t="shared" si="15"/>
        <v>#DIV/0!</v>
      </c>
      <c r="AG19" t="e">
        <f t="shared" si="16"/>
        <v>#DIV/0!</v>
      </c>
      <c r="AH19"/>
      <c r="AK19" s="51" t="e">
        <f t="shared" si="17"/>
        <v>#DIV/0!</v>
      </c>
      <c r="AL19" s="52" t="e">
        <f t="shared" si="18"/>
        <v>#DIV/0!</v>
      </c>
      <c r="AM19" s="51" t="e">
        <f t="shared" si="19"/>
        <v>#DIV/0!</v>
      </c>
      <c r="AN19" s="53" t="e">
        <f t="shared" si="20"/>
        <v>#DIV/0!</v>
      </c>
      <c r="AO19" s="20" t="e">
        <f t="shared" si="21"/>
        <v>#DIV/0!</v>
      </c>
    </row>
    <row r="20" spans="1:41" s="20" customFormat="1" ht="15.75" customHeight="1" thickBot="1" thickTop="1">
      <c r="A20" s="40">
        <v>11</v>
      </c>
      <c r="B20" s="112">
        <f>SKP!C24</f>
        <v>0</v>
      </c>
      <c r="C20" s="40">
        <f>SKP!F24</f>
        <v>0</v>
      </c>
      <c r="D20" s="113">
        <f>SKP!G24</f>
        <v>0</v>
      </c>
      <c r="E20" s="114">
        <f>SKP!H24</f>
        <v>0</v>
      </c>
      <c r="F20" s="115">
        <f>SKP!I24</f>
        <v>0</v>
      </c>
      <c r="G20" s="113">
        <f>SKP!J24</f>
        <v>0</v>
      </c>
      <c r="H20" s="115">
        <f>SKP!K24</f>
        <v>0</v>
      </c>
      <c r="I20" s="116">
        <f>SKP!L24</f>
        <v>0</v>
      </c>
      <c r="J20" s="40">
        <f>K20*SKP!E24</f>
        <v>0</v>
      </c>
      <c r="K20" s="113"/>
      <c r="L20" s="114">
        <f>E20</f>
        <v>0</v>
      </c>
      <c r="M20" s="40"/>
      <c r="N20" s="113"/>
      <c r="O20" s="115">
        <f>H20</f>
        <v>0</v>
      </c>
      <c r="P20" s="117"/>
      <c r="Q20" s="118" t="e">
        <f>AG20</f>
        <v>#DIV/0!</v>
      </c>
      <c r="R20" s="39" t="e">
        <f>IF(I20="-",IF(P20="-",Q20/3,Q20/4),Q20/4)</f>
        <v>#DIV/0!</v>
      </c>
      <c r="T20" s="20">
        <f>IF(D20&gt;0,1,0)</f>
        <v>0</v>
      </c>
      <c r="U20" s="20">
        <f>_xlfn.IFERROR(R20,0)</f>
        <v>0</v>
      </c>
      <c r="W20" s="20" t="e">
        <f>100-(N20/G20*100)</f>
        <v>#DIV/0!</v>
      </c>
      <c r="X20" s="55" t="e">
        <f>100-(P20/I20*100)</f>
        <v>#DIV/0!</v>
      </c>
      <c r="Y20" s="20" t="e">
        <f>K20/D20*100</f>
        <v>#DIV/0!</v>
      </c>
      <c r="Z20" s="20" t="e">
        <f>M20/F20*100</f>
        <v>#DIV/0!</v>
      </c>
      <c r="AA20" s="51" t="e">
        <f>IF(W20&gt;24,AD20,AC20)</f>
        <v>#DIV/0!</v>
      </c>
      <c r="AB20" s="51" t="e">
        <f>IF(X20&gt;24,AF20,AE20)</f>
        <v>#DIV/0!</v>
      </c>
      <c r="AC20" s="20" t="e">
        <f>((1.76*G20-N20)/G20)*100</f>
        <v>#DIV/0!</v>
      </c>
      <c r="AD20" s="20" t="e">
        <f>76-((((1.76*G20-N20)/G20)*100)-100)</f>
        <v>#DIV/0!</v>
      </c>
      <c r="AE20" t="e">
        <f>((1.76*I20-P20)/I20)*100</f>
        <v>#DIV/0!</v>
      </c>
      <c r="AF20" t="e">
        <f>76-((((1.76*I20-P20)/I20)*100)-100)</f>
        <v>#DIV/0!</v>
      </c>
      <c r="AG20" t="e">
        <f>_xlfn.IFERROR(SUM(Y20:AB20),SUM(Y20:AA20))</f>
        <v>#DIV/0!</v>
      </c>
      <c r="AH20"/>
      <c r="AK20" s="51" t="e">
        <f>100-(N20/G20*100)</f>
        <v>#DIV/0!</v>
      </c>
      <c r="AL20" s="52" t="e">
        <f>100-(P20/I20*100)</f>
        <v>#DIV/0!</v>
      </c>
      <c r="AM20" s="51" t="e">
        <f>IF(AND(AK20&gt;24,AL20&gt;24),(_xlfn.IFERROR(((K20/D20*100)+(M20/F20*100)+(76-((((1.76*G20-N20)/G20)*100)-100))+(76-((((1.76*I20-P20)/I20)*100)-100))),((K20/D20*100)+(M20/F20*100)+(76-((((1.76*G20-N20)/G20)*100)-100))))),(_xlfn.IFERROR(((K20/D20*100)+(M20/F20*100)+(((1.76*G20-N20)/G20)*100))+(((1.76*I20-P20)/I20)*100),((K20/D20*100)+(M20/F20*100)+(((1.76*G20-N20)/G20)*100)))))</f>
        <v>#DIV/0!</v>
      </c>
      <c r="AN20" s="53" t="e">
        <f>IF(AK20&gt;24,(((K20/D20*100)+(M20/F20*100)+(76-((((1.76*G20-N20)/G20)*100)-100)))),(((K20/D20*100)+(M20/F20*100)+(((1.76*G20-N20)/G20)*100))))</f>
        <v>#DIV/0!</v>
      </c>
      <c r="AO20" s="20" t="e">
        <f>_xlfn.IFERROR(AM20,AN20)</f>
        <v>#DIV/0!</v>
      </c>
    </row>
    <row r="21" spans="1:41" s="20" customFormat="1" ht="15.75" customHeight="1" thickTop="1">
      <c r="A21" s="40">
        <v>12</v>
      </c>
      <c r="B21" s="112">
        <f>SKP!C25</f>
        <v>0</v>
      </c>
      <c r="C21" s="40">
        <f>SKP!F25</f>
        <v>40.5</v>
      </c>
      <c r="D21" s="113">
        <f>SKP!G25</f>
        <v>0</v>
      </c>
      <c r="E21" s="114">
        <f>SKP!H25</f>
        <v>0</v>
      </c>
      <c r="F21" s="115">
        <f>SKP!I25</f>
        <v>0</v>
      </c>
      <c r="G21" s="113">
        <f>SKP!J25</f>
        <v>0</v>
      </c>
      <c r="H21" s="115">
        <f>SKP!K25</f>
        <v>0</v>
      </c>
      <c r="I21" s="116">
        <f>SKP!L25</f>
        <v>0</v>
      </c>
      <c r="J21" s="40">
        <f>K21*SKP!E25</f>
        <v>0</v>
      </c>
      <c r="K21" s="113"/>
      <c r="L21" s="114">
        <f>E21</f>
        <v>0</v>
      </c>
      <c r="M21" s="40"/>
      <c r="N21" s="113"/>
      <c r="O21" s="115">
        <f>H21</f>
        <v>0</v>
      </c>
      <c r="P21" s="117"/>
      <c r="Q21" s="118" t="e">
        <f>AG21</f>
        <v>#DIV/0!</v>
      </c>
      <c r="R21" s="39" t="e">
        <f>IF(I21="-",IF(P21="-",Q21/3,Q21/4),Q21/4)</f>
        <v>#DIV/0!</v>
      </c>
      <c r="T21" s="20">
        <f>IF(D21&gt;0,1,0)</f>
        <v>0</v>
      </c>
      <c r="U21" s="20">
        <f>_xlfn.IFERROR(R21,0)</f>
        <v>0</v>
      </c>
      <c r="W21" s="20" t="e">
        <f>100-(N21/G21*100)</f>
        <v>#DIV/0!</v>
      </c>
      <c r="X21" s="55" t="e">
        <f>100-(P21/I21*100)</f>
        <v>#DIV/0!</v>
      </c>
      <c r="Y21" s="20" t="e">
        <f>K21/D21*100</f>
        <v>#DIV/0!</v>
      </c>
      <c r="Z21" s="20" t="e">
        <f>M21/F21*100</f>
        <v>#DIV/0!</v>
      </c>
      <c r="AA21" s="51" t="e">
        <f>IF(W21&gt;24,AD21,AC21)</f>
        <v>#DIV/0!</v>
      </c>
      <c r="AB21" s="51" t="e">
        <f>IF(X21&gt;24,AF21,AE21)</f>
        <v>#DIV/0!</v>
      </c>
      <c r="AC21" s="20" t="e">
        <f>((1.76*G21-N21)/G21)*100</f>
        <v>#DIV/0!</v>
      </c>
      <c r="AD21" s="20" t="e">
        <f>76-((((1.76*G21-N21)/G21)*100)-100)</f>
        <v>#DIV/0!</v>
      </c>
      <c r="AE21" t="e">
        <f>((1.76*I21-P21)/I21)*100</f>
        <v>#DIV/0!</v>
      </c>
      <c r="AF21" t="e">
        <f>76-((((1.76*I21-P21)/I21)*100)-100)</f>
        <v>#DIV/0!</v>
      </c>
      <c r="AG21" t="e">
        <f>_xlfn.IFERROR(SUM(Y21:AB21),SUM(Y21:AA21))</f>
        <v>#DIV/0!</v>
      </c>
      <c r="AH21"/>
      <c r="AK21" s="51" t="e">
        <f>100-(N21/G21*100)</f>
        <v>#DIV/0!</v>
      </c>
      <c r="AL21" s="52" t="e">
        <f>100-(P21/I21*100)</f>
        <v>#DIV/0!</v>
      </c>
      <c r="AM21" s="51" t="e">
        <f>IF(AND(AK21&gt;24,AL21&gt;24),(_xlfn.IFERROR(((K21/D21*100)+(M21/F21*100)+(76-((((1.76*G21-N21)/G21)*100)-100))+(76-((((1.76*I21-P21)/I21)*100)-100))),((K21/D21*100)+(M21/F21*100)+(76-((((1.76*G21-N21)/G21)*100)-100))))),(_xlfn.IFERROR(((K21/D21*100)+(M21/F21*100)+(((1.76*G21-N21)/G21)*100))+(((1.76*I21-P21)/I21)*100),((K21/D21*100)+(M21/F21*100)+(((1.76*G21-N21)/G21)*100)))))</f>
        <v>#DIV/0!</v>
      </c>
      <c r="AN21" s="53" t="e">
        <f>IF(AK21&gt;24,(((K21/D21*100)+(M21/F21*100)+(76-((((1.76*G21-N21)/G21)*100)-100)))),(((K21/D21*100)+(M21/F21*100)+(((1.76*G21-N21)/G21)*100))))</f>
        <v>#DIV/0!</v>
      </c>
      <c r="AO21" s="20" t="e">
        <f>_xlfn.IFERROR(AM21,AN21)</f>
        <v>#DIV/0!</v>
      </c>
    </row>
    <row r="22" spans="1:18" ht="26.25" customHeight="1" thickBot="1">
      <c r="A22" s="107"/>
      <c r="B22" s="108" t="s">
        <v>21</v>
      </c>
      <c r="C22" s="109"/>
      <c r="D22" s="326"/>
      <c r="E22" s="327"/>
      <c r="F22" s="327"/>
      <c r="G22" s="327"/>
      <c r="H22" s="327"/>
      <c r="I22" s="328"/>
      <c r="J22" s="110"/>
      <c r="K22" s="319"/>
      <c r="L22" s="320"/>
      <c r="M22" s="320"/>
      <c r="N22" s="320"/>
      <c r="O22" s="320"/>
      <c r="P22" s="321"/>
      <c r="Q22" s="111"/>
      <c r="R22" s="12"/>
    </row>
    <row r="23" spans="1:38" ht="15.75" customHeight="1" thickBot="1" thickTop="1">
      <c r="A23" s="41">
        <v>1</v>
      </c>
      <c r="B23" s="42" t="s">
        <v>33</v>
      </c>
      <c r="C23" s="42"/>
      <c r="D23" s="303"/>
      <c r="E23" s="303"/>
      <c r="F23" s="303"/>
      <c r="G23" s="303"/>
      <c r="H23" s="303"/>
      <c r="I23" s="303"/>
      <c r="J23" s="43"/>
      <c r="K23" s="304"/>
      <c r="L23" s="304"/>
      <c r="M23" s="304"/>
      <c r="N23" s="304"/>
      <c r="O23" s="304"/>
      <c r="P23" s="304"/>
      <c r="Q23" s="41"/>
      <c r="R23" s="300"/>
      <c r="Z23" s="54" t="s">
        <v>43</v>
      </c>
      <c r="AJ23" s="54" t="s">
        <v>39</v>
      </c>
      <c r="AL23" s="53"/>
    </row>
    <row r="24" spans="1:38" ht="15.75" customHeight="1" thickBot="1" thickTop="1">
      <c r="A24" s="41"/>
      <c r="B24" s="42" t="s">
        <v>33</v>
      </c>
      <c r="C24" s="42"/>
      <c r="D24" s="303"/>
      <c r="E24" s="303"/>
      <c r="F24" s="303"/>
      <c r="G24" s="303"/>
      <c r="H24" s="303"/>
      <c r="I24" s="303"/>
      <c r="J24" s="43"/>
      <c r="K24" s="304"/>
      <c r="L24" s="304"/>
      <c r="M24" s="304"/>
      <c r="N24" s="304"/>
      <c r="O24" s="304"/>
      <c r="P24" s="304"/>
      <c r="Q24" s="41"/>
      <c r="R24" s="301"/>
      <c r="Z24" t="s">
        <v>44</v>
      </c>
      <c r="AJ24" t="s">
        <v>40</v>
      </c>
      <c r="AL24" s="53"/>
    </row>
    <row r="25" spans="1:38" ht="15.75" customHeight="1" thickBot="1" thickTop="1">
      <c r="A25" s="41">
        <v>2</v>
      </c>
      <c r="B25" s="42" t="s">
        <v>34</v>
      </c>
      <c r="C25" s="42"/>
      <c r="D25" s="303"/>
      <c r="E25" s="303"/>
      <c r="F25" s="303"/>
      <c r="G25" s="303"/>
      <c r="H25" s="303"/>
      <c r="I25" s="303"/>
      <c r="J25" s="43"/>
      <c r="K25" s="304"/>
      <c r="L25" s="304"/>
      <c r="M25" s="304"/>
      <c r="N25" s="304"/>
      <c r="O25" s="304"/>
      <c r="P25" s="304"/>
      <c r="Q25" s="41"/>
      <c r="R25" s="300"/>
      <c r="AL25" s="53"/>
    </row>
    <row r="26" spans="1:24" ht="15.75" customHeight="1" thickBot="1" thickTop="1">
      <c r="A26" s="41"/>
      <c r="B26" s="42" t="s">
        <v>34</v>
      </c>
      <c r="C26" s="42"/>
      <c r="D26" s="303"/>
      <c r="E26" s="303"/>
      <c r="F26" s="303"/>
      <c r="G26" s="303"/>
      <c r="H26" s="303"/>
      <c r="I26" s="303"/>
      <c r="J26" s="43"/>
      <c r="K26" s="304"/>
      <c r="L26" s="304"/>
      <c r="M26" s="304"/>
      <c r="N26" s="304"/>
      <c r="O26" s="304"/>
      <c r="P26" s="304"/>
      <c r="Q26" s="41"/>
      <c r="R26" s="302"/>
      <c r="X26">
        <f>SUM(Y16:AA16)</f>
        <v>0</v>
      </c>
    </row>
    <row r="27" spans="1:18" ht="15.75" customHeight="1" thickBot="1" thickTop="1">
      <c r="A27" s="44"/>
      <c r="B27" s="45"/>
      <c r="C27" s="45"/>
      <c r="D27" s="46"/>
      <c r="E27" s="46"/>
      <c r="F27" s="46"/>
      <c r="G27" s="46"/>
      <c r="H27" s="46"/>
      <c r="I27" s="46"/>
      <c r="J27" s="47"/>
      <c r="K27" s="48"/>
      <c r="L27" s="48"/>
      <c r="M27" s="48"/>
      <c r="N27" s="48"/>
      <c r="O27" s="48"/>
      <c r="P27" s="48"/>
      <c r="Q27" s="49"/>
      <c r="R27" s="50"/>
    </row>
    <row r="28" spans="1:20" ht="13.5" customHeight="1" thickTop="1">
      <c r="A28" s="311" t="s">
        <v>19</v>
      </c>
      <c r="B28" s="312"/>
      <c r="C28" s="312"/>
      <c r="D28" s="312"/>
      <c r="E28" s="312"/>
      <c r="F28" s="312"/>
      <c r="G28" s="312"/>
      <c r="H28" s="312"/>
      <c r="I28" s="312"/>
      <c r="J28" s="312"/>
      <c r="K28" s="312"/>
      <c r="L28" s="312"/>
      <c r="M28" s="312"/>
      <c r="N28" s="312"/>
      <c r="O28" s="312"/>
      <c r="P28" s="312"/>
      <c r="Q28" s="313"/>
      <c r="R28" s="21">
        <f>(SUM(U9:U21)/T28)+R23+R25</f>
        <v>0</v>
      </c>
      <c r="T28">
        <f>SUM(T9:T23)</f>
        <v>8</v>
      </c>
    </row>
    <row r="29" spans="1:18" ht="13.5" customHeight="1" thickBot="1">
      <c r="A29" s="314"/>
      <c r="B29" s="315"/>
      <c r="C29" s="315"/>
      <c r="D29" s="315"/>
      <c r="E29" s="315"/>
      <c r="F29" s="315"/>
      <c r="G29" s="315"/>
      <c r="H29" s="315"/>
      <c r="I29" s="315"/>
      <c r="J29" s="315"/>
      <c r="K29" s="315"/>
      <c r="L29" s="315"/>
      <c r="M29" s="315"/>
      <c r="N29" s="315"/>
      <c r="O29" s="315"/>
      <c r="P29" s="315"/>
      <c r="Q29" s="316"/>
      <c r="R29" s="30" t="str">
        <f>IF(R28&lt;=50,"(Buruk)",IF(R28&lt;=60,"(Sedang)",IF(R28&lt;=75,"(Cukup)",IF(R28&lt;=90.99,"(Baik)","(Sangat Baik)"))))</f>
        <v>(Buruk)</v>
      </c>
    </row>
    <row r="30" ht="7.5" customHeight="1" thickTop="1"/>
    <row r="31" spans="13:18" ht="12.75">
      <c r="M31" s="246" t="s">
        <v>31</v>
      </c>
      <c r="N31" s="245"/>
      <c r="O31" s="245"/>
      <c r="P31" s="245"/>
      <c r="Q31" s="245"/>
      <c r="R31" s="245"/>
    </row>
    <row r="32" spans="13:18" ht="12.75">
      <c r="M32" s="246" t="s">
        <v>28</v>
      </c>
      <c r="N32" s="246"/>
      <c r="O32" s="246"/>
      <c r="P32" s="246"/>
      <c r="Q32" s="246"/>
      <c r="R32" s="246"/>
    </row>
    <row r="33" ht="13.5" customHeight="1"/>
    <row r="34" ht="5.25" customHeight="1"/>
    <row r="35" spans="13:18" ht="12.75">
      <c r="M35" s="251" t="str">
        <f>SKP!B32</f>
        <v>Dr……..</v>
      </c>
      <c r="N35" s="251"/>
      <c r="O35" s="251"/>
      <c r="P35" s="251"/>
      <c r="Q35" s="251"/>
      <c r="R35" s="251"/>
    </row>
    <row r="36" spans="13:18" ht="12.75">
      <c r="M36" s="245" t="str">
        <f>SKP!B33</f>
        <v>………………….</v>
      </c>
      <c r="N36" s="245"/>
      <c r="O36" s="245"/>
      <c r="P36" s="245"/>
      <c r="Q36" s="245"/>
      <c r="R36" s="245"/>
    </row>
  </sheetData>
  <sheetProtection/>
  <mergeCells count="36">
    <mergeCell ref="A3:Q3"/>
    <mergeCell ref="N7:O7"/>
    <mergeCell ref="N6:O6"/>
    <mergeCell ref="Q5:Q6"/>
    <mergeCell ref="D22:I22"/>
    <mergeCell ref="D5:I5"/>
    <mergeCell ref="D7:E7"/>
    <mergeCell ref="G7:H7"/>
    <mergeCell ref="A28:Q29"/>
    <mergeCell ref="K6:L6"/>
    <mergeCell ref="D6:E6"/>
    <mergeCell ref="M35:R35"/>
    <mergeCell ref="M36:R36"/>
    <mergeCell ref="K22:P22"/>
    <mergeCell ref="G6:H6"/>
    <mergeCell ref="K7:L7"/>
    <mergeCell ref="D23:I23"/>
    <mergeCell ref="K23:P23"/>
    <mergeCell ref="A1:R1"/>
    <mergeCell ref="A2:R2"/>
    <mergeCell ref="M31:R31"/>
    <mergeCell ref="M32:R32"/>
    <mergeCell ref="R5:R6"/>
    <mergeCell ref="K5:P5"/>
    <mergeCell ref="A5:A6"/>
    <mergeCell ref="B5:B6"/>
    <mergeCell ref="C5:C6"/>
    <mergeCell ref="J5:J6"/>
    <mergeCell ref="R23:R24"/>
    <mergeCell ref="R25:R26"/>
    <mergeCell ref="D24:I24"/>
    <mergeCell ref="K24:P24"/>
    <mergeCell ref="D25:I25"/>
    <mergeCell ref="K25:P25"/>
    <mergeCell ref="D26:I26"/>
    <mergeCell ref="K26:P26"/>
  </mergeCells>
  <printOptions/>
  <pageMargins left="0.7480314960629921" right="0.7480314960629921" top="0.984251968503937" bottom="0.984251968503937" header="0.5118110236220472" footer="0.5118110236220472"/>
  <pageSetup horizontalDpi="600" verticalDpi="600" orientation="landscape" scale="90"/>
</worksheet>
</file>

<file path=xl/worksheets/sheet3.xml><?xml version="1.0" encoding="utf-8"?>
<worksheet xmlns="http://schemas.openxmlformats.org/spreadsheetml/2006/main" xmlns:r="http://schemas.openxmlformats.org/officeDocument/2006/relationships">
  <dimension ref="B2:T54"/>
  <sheetViews>
    <sheetView tabSelected="1" zoomScale="90" zoomScaleNormal="90" zoomScalePageLayoutView="0" workbookViewId="0" topLeftCell="I25">
      <selection activeCell="W25" sqref="W25"/>
    </sheetView>
  </sheetViews>
  <sheetFormatPr defaultColWidth="8.8515625" defaultRowHeight="12.75"/>
  <cols>
    <col min="1" max="1" width="0.85546875" style="0" customWidth="1"/>
    <col min="2" max="2" width="4.7109375" style="0" customWidth="1"/>
    <col min="3" max="3" width="19.140625" style="0" customWidth="1"/>
    <col min="4" max="4" width="14.8515625" style="0" customWidth="1"/>
    <col min="5" max="5" width="13.7109375" style="0" customWidth="1"/>
    <col min="6" max="6" width="11.421875" style="0" customWidth="1"/>
    <col min="7" max="7" width="4.421875" style="0" customWidth="1"/>
    <col min="8" max="8" width="13.28125" style="0" customWidth="1"/>
    <col min="9" max="9" width="15.28125" style="0" customWidth="1"/>
    <col min="10" max="10" width="9.7109375" style="0" customWidth="1"/>
    <col min="11" max="11" width="4.7109375" style="0" customWidth="1"/>
    <col min="12" max="14" width="8.8515625" style="0" customWidth="1"/>
    <col min="15" max="15" width="13.8515625" style="0" customWidth="1"/>
    <col min="16" max="19" width="8.8515625" style="0" customWidth="1"/>
    <col min="20" max="20" width="11.7109375" style="0" customWidth="1"/>
    <col min="21" max="21" width="0.85546875" style="0" customWidth="1"/>
  </cols>
  <sheetData>
    <row r="1" ht="13.5" thickBot="1"/>
    <row r="2" spans="2:20" ht="30" customHeight="1" thickBot="1">
      <c r="B2" s="339" t="s">
        <v>65</v>
      </c>
      <c r="C2" s="342" t="s">
        <v>50</v>
      </c>
      <c r="D2" s="343"/>
      <c r="E2" s="343"/>
      <c r="F2" s="343"/>
      <c r="G2" s="343"/>
      <c r="H2" s="344"/>
      <c r="I2" s="74" t="s">
        <v>51</v>
      </c>
      <c r="K2" s="363" t="s">
        <v>66</v>
      </c>
      <c r="L2" s="364"/>
      <c r="M2" s="364"/>
      <c r="N2" s="364"/>
      <c r="O2" s="364"/>
      <c r="P2" s="364"/>
      <c r="Q2" s="364"/>
      <c r="R2" s="364"/>
      <c r="S2" s="364"/>
      <c r="T2" s="365"/>
    </row>
    <row r="3" spans="2:20" ht="30" customHeight="1" thickBot="1">
      <c r="B3" s="340"/>
      <c r="C3" s="359" t="s">
        <v>63</v>
      </c>
      <c r="D3" s="360"/>
      <c r="E3" s="70"/>
      <c r="F3" s="70">
        <f>PENGUKURAN!R28</f>
        <v>0</v>
      </c>
      <c r="G3" s="77" t="s">
        <v>71</v>
      </c>
      <c r="H3" s="71">
        <v>0.6</v>
      </c>
      <c r="I3" s="73">
        <f>F3*H3</f>
        <v>0</v>
      </c>
      <c r="K3" s="366" t="s">
        <v>68</v>
      </c>
      <c r="L3" s="367"/>
      <c r="M3" s="367"/>
      <c r="N3" s="367"/>
      <c r="O3" s="367"/>
      <c r="P3" s="367"/>
      <c r="Q3" s="367"/>
      <c r="R3" s="367"/>
      <c r="S3" s="367"/>
      <c r="T3" s="368"/>
    </row>
    <row r="4" spans="2:20" ht="30" customHeight="1" thickBot="1">
      <c r="B4" s="340"/>
      <c r="C4" s="345" t="s">
        <v>70</v>
      </c>
      <c r="D4" s="329" t="s">
        <v>52</v>
      </c>
      <c r="E4" s="330"/>
      <c r="F4" s="100"/>
      <c r="G4" s="351" t="str">
        <f>IF(F4&lt;=50,"(Buruk)",IF(F4&lt;=60,"(Sedang)",IF(F4&lt;=75,"(Cukup)",IF(F4&lt;=90.99,"(Baik)","(Sangat Baik)"))))</f>
        <v>(Buruk)</v>
      </c>
      <c r="H4" s="352"/>
      <c r="I4" s="75"/>
      <c r="K4" s="62"/>
      <c r="L4" s="58"/>
      <c r="M4" s="58"/>
      <c r="N4" s="58"/>
      <c r="O4" s="58"/>
      <c r="P4" s="58"/>
      <c r="Q4" s="58"/>
      <c r="R4" s="58"/>
      <c r="S4" s="58"/>
      <c r="T4" s="59"/>
    </row>
    <row r="5" spans="2:20" ht="30" customHeight="1" thickBot="1">
      <c r="B5" s="340"/>
      <c r="C5" s="346"/>
      <c r="D5" s="329" t="s">
        <v>53</v>
      </c>
      <c r="E5" s="330"/>
      <c r="F5" s="100"/>
      <c r="G5" s="351" t="str">
        <f>IF(F5&lt;=50,"(Buruk)",IF(F5&lt;=60,"(Sedang)",IF(F5&lt;=75,"(Cukup)",IF(F5&lt;=90.99,"(Baik)","(Sangat Baik)"))))</f>
        <v>(Buruk)</v>
      </c>
      <c r="H5" s="352"/>
      <c r="I5" s="75"/>
      <c r="K5" s="62"/>
      <c r="L5" s="58"/>
      <c r="M5" s="58"/>
      <c r="N5" s="58"/>
      <c r="O5" s="58"/>
      <c r="P5" s="58"/>
      <c r="Q5" s="58"/>
      <c r="R5" s="58"/>
      <c r="S5" s="58"/>
      <c r="T5" s="59"/>
    </row>
    <row r="6" spans="2:20" ht="30" customHeight="1" thickBot="1">
      <c r="B6" s="340"/>
      <c r="C6" s="346"/>
      <c r="D6" s="329" t="s">
        <v>54</v>
      </c>
      <c r="E6" s="330"/>
      <c r="F6" s="100"/>
      <c r="G6" s="351" t="str">
        <f>IF(F6&lt;=50,"(Buruk)",IF(F6&lt;=60,"(Sedang)",IF(F6&lt;=75,"(Cukup)",IF(F6&lt;=90.99,"(Baik)","(Sangat Baik)"))))</f>
        <v>(Buruk)</v>
      </c>
      <c r="H6" s="352"/>
      <c r="I6" s="75"/>
      <c r="K6" s="62"/>
      <c r="L6" s="58"/>
      <c r="M6" s="58"/>
      <c r="N6" s="58"/>
      <c r="O6" s="58"/>
      <c r="P6" s="58"/>
      <c r="Q6" s="58"/>
      <c r="R6" s="58"/>
      <c r="S6" s="58"/>
      <c r="T6" s="59"/>
    </row>
    <row r="7" spans="2:20" ht="30" customHeight="1" thickBot="1">
      <c r="B7" s="340"/>
      <c r="C7" s="346"/>
      <c r="D7" s="329" t="s">
        <v>55</v>
      </c>
      <c r="E7" s="330"/>
      <c r="F7" s="100"/>
      <c r="G7" s="351" t="str">
        <f>IF(F7&lt;=50,"(Buruk)",IF(F7&lt;=60,"(Sedang)",IF(F7&lt;=75,"(Cukup)",IF(F7&lt;=90.99,"(Baik)","(Sangat Baik)"))))</f>
        <v>(Buruk)</v>
      </c>
      <c r="H7" s="352"/>
      <c r="I7" s="75"/>
      <c r="K7" s="62"/>
      <c r="L7" s="58"/>
      <c r="M7" s="58"/>
      <c r="N7" s="58"/>
      <c r="O7" s="58"/>
      <c r="P7" s="58"/>
      <c r="Q7" s="58"/>
      <c r="R7" s="58"/>
      <c r="S7" s="58"/>
      <c r="T7" s="59"/>
    </row>
    <row r="8" spans="2:20" ht="30" customHeight="1" thickBot="1">
      <c r="B8" s="340"/>
      <c r="C8" s="346"/>
      <c r="D8" s="329" t="s">
        <v>56</v>
      </c>
      <c r="E8" s="330"/>
      <c r="F8" s="100"/>
      <c r="G8" s="351" t="str">
        <f>IF(F8&lt;=50,"(Buruk)",IF(F8&lt;=60,"(Sedang)",IF(F8&lt;=75,"(Cukup)",IF(F8&lt;=90.99,"(Baik)","(Sangat Baik)"))))</f>
        <v>(Buruk)</v>
      </c>
      <c r="H8" s="352"/>
      <c r="I8" s="75"/>
      <c r="K8" s="62"/>
      <c r="L8" s="58"/>
      <c r="M8" s="58"/>
      <c r="N8" s="58"/>
      <c r="O8" s="58"/>
      <c r="P8" s="58"/>
      <c r="Q8" s="58"/>
      <c r="R8" s="58"/>
      <c r="S8" s="58"/>
      <c r="T8" s="59"/>
    </row>
    <row r="9" spans="2:20" ht="30" customHeight="1" thickBot="1">
      <c r="B9" s="340"/>
      <c r="C9" s="346"/>
      <c r="D9" s="329" t="s">
        <v>57</v>
      </c>
      <c r="E9" s="330"/>
      <c r="F9" s="100" t="s">
        <v>122</v>
      </c>
      <c r="G9" s="351">
        <f>IF(F9="-","",IF(F9&lt;=50,"(Buruk)",IF(F9&lt;=60,"(Sedang)",IF(F9&lt;=75,"(Cukup)",IF(F9&lt;=90.99,"(Baik)","(Sangat Baik)")))))</f>
      </c>
      <c r="H9" s="352"/>
      <c r="I9" s="75"/>
      <c r="K9" s="62"/>
      <c r="L9" s="58"/>
      <c r="M9" s="58"/>
      <c r="N9" s="58"/>
      <c r="O9" s="58"/>
      <c r="P9" s="58"/>
      <c r="Q9" s="58"/>
      <c r="R9" s="58"/>
      <c r="S9" s="58"/>
      <c r="T9" s="59"/>
    </row>
    <row r="10" spans="2:20" ht="30" customHeight="1" thickBot="1">
      <c r="B10" s="340"/>
      <c r="C10" s="346"/>
      <c r="D10" s="329" t="s">
        <v>58</v>
      </c>
      <c r="E10" s="330"/>
      <c r="F10" s="72">
        <f>SUM(F4:F9)</f>
        <v>0</v>
      </c>
      <c r="G10" s="375"/>
      <c r="H10" s="376"/>
      <c r="I10" s="75"/>
      <c r="K10" s="372" t="s">
        <v>62</v>
      </c>
      <c r="L10" s="373"/>
      <c r="M10" s="373"/>
      <c r="N10" s="373"/>
      <c r="O10" s="373"/>
      <c r="P10" s="373"/>
      <c r="Q10" s="373"/>
      <c r="R10" s="373"/>
      <c r="S10" s="373"/>
      <c r="T10" s="374"/>
    </row>
    <row r="11" spans="2:20" ht="30" customHeight="1" thickBot="1">
      <c r="B11" s="340"/>
      <c r="C11" s="346"/>
      <c r="D11" s="329" t="s">
        <v>59</v>
      </c>
      <c r="E11" s="330"/>
      <c r="F11" s="78">
        <f>IF(F9="-",IF(F9="-",F10/5,F10/6),F10/6)</f>
        <v>0</v>
      </c>
      <c r="G11" s="351" t="str">
        <f>IF(F11&lt;=50,"(Buruk)",IF(F11&lt;=60,"(Sedang)",IF(F11&lt;=75,"(Cukup)",IF(F11&lt;=90.99,"(Baik)","(Sangat Baik)"))))</f>
        <v>(Buruk)</v>
      </c>
      <c r="H11" s="352"/>
      <c r="I11" s="75"/>
      <c r="K11" s="363" t="s">
        <v>67</v>
      </c>
      <c r="L11" s="364"/>
      <c r="M11" s="364"/>
      <c r="N11" s="364"/>
      <c r="O11" s="364"/>
      <c r="P11" s="364"/>
      <c r="Q11" s="364"/>
      <c r="R11" s="364"/>
      <c r="S11" s="364"/>
      <c r="T11" s="365"/>
    </row>
    <row r="12" spans="2:20" ht="30" customHeight="1" thickBot="1">
      <c r="B12" s="341"/>
      <c r="C12" s="347"/>
      <c r="D12" s="331" t="s">
        <v>72</v>
      </c>
      <c r="E12" s="332"/>
      <c r="F12" s="81">
        <f>F11</f>
        <v>0</v>
      </c>
      <c r="G12" s="76" t="s">
        <v>71</v>
      </c>
      <c r="H12" s="79">
        <v>0.4</v>
      </c>
      <c r="I12" s="73">
        <f>F12*H12</f>
        <v>0</v>
      </c>
      <c r="K12" s="366" t="s">
        <v>69</v>
      </c>
      <c r="L12" s="367"/>
      <c r="M12" s="367"/>
      <c r="N12" s="367"/>
      <c r="O12" s="367"/>
      <c r="P12" s="367"/>
      <c r="Q12" s="367"/>
      <c r="R12" s="367"/>
      <c r="S12" s="367"/>
      <c r="T12" s="368"/>
    </row>
    <row r="13" spans="2:20" ht="30" customHeight="1" thickBot="1">
      <c r="B13" s="348"/>
      <c r="C13" s="349"/>
      <c r="D13" s="349"/>
      <c r="E13" s="349"/>
      <c r="F13" s="349"/>
      <c r="G13" s="349"/>
      <c r="H13" s="350"/>
      <c r="I13" s="105">
        <f>I12+I3</f>
        <v>0</v>
      </c>
      <c r="K13" s="62"/>
      <c r="L13" s="58"/>
      <c r="M13" s="58"/>
      <c r="N13" s="58"/>
      <c r="O13" s="58"/>
      <c r="P13" s="58"/>
      <c r="Q13" s="58"/>
      <c r="R13" s="58"/>
      <c r="S13" s="58"/>
      <c r="T13" s="59"/>
    </row>
    <row r="14" spans="2:20" ht="30" customHeight="1" thickBot="1">
      <c r="B14" s="361" t="s">
        <v>60</v>
      </c>
      <c r="C14" s="362"/>
      <c r="D14" s="362"/>
      <c r="E14" s="362"/>
      <c r="F14" s="362"/>
      <c r="G14" s="362"/>
      <c r="H14" s="362"/>
      <c r="I14" s="69" t="str">
        <f>IF(I13&lt;=50,"(Buruk)",IF(I13&lt;=60,"(Sedang)",IF(I13&lt;=75,"(Cukup)",IF(I13&lt;=90.99,"(Baik)","(Sangat Baik)"))))</f>
        <v>(Buruk)</v>
      </c>
      <c r="J14" s="80"/>
      <c r="K14" s="62"/>
      <c r="L14" s="58"/>
      <c r="M14" s="58"/>
      <c r="N14" s="58"/>
      <c r="O14" s="58"/>
      <c r="P14" s="58"/>
      <c r="Q14" s="58"/>
      <c r="R14" s="58"/>
      <c r="S14" s="58"/>
      <c r="T14" s="59"/>
    </row>
    <row r="15" spans="2:20" ht="30" customHeight="1">
      <c r="B15" s="333" t="s">
        <v>61</v>
      </c>
      <c r="C15" s="334"/>
      <c r="D15" s="334"/>
      <c r="E15" s="334"/>
      <c r="F15" s="334"/>
      <c r="G15" s="334"/>
      <c r="H15" s="334"/>
      <c r="I15" s="335"/>
      <c r="K15" s="62"/>
      <c r="L15" s="58"/>
      <c r="M15" s="58"/>
      <c r="N15" s="58"/>
      <c r="O15" s="58"/>
      <c r="P15" s="58"/>
      <c r="Q15" s="58"/>
      <c r="R15" s="58"/>
      <c r="S15" s="58"/>
      <c r="T15" s="59"/>
    </row>
    <row r="16" spans="2:20" ht="30" customHeight="1">
      <c r="B16" s="336" t="s">
        <v>64</v>
      </c>
      <c r="C16" s="337"/>
      <c r="D16" s="337"/>
      <c r="E16" s="337"/>
      <c r="F16" s="337"/>
      <c r="G16" s="337"/>
      <c r="H16" s="337"/>
      <c r="I16" s="338"/>
      <c r="K16" s="62"/>
      <c r="L16" s="58"/>
      <c r="M16" s="58"/>
      <c r="N16" s="58"/>
      <c r="O16" s="58"/>
      <c r="P16" s="58"/>
      <c r="Q16" s="58"/>
      <c r="R16" s="58"/>
      <c r="S16" s="58"/>
      <c r="T16" s="59"/>
    </row>
    <row r="17" spans="2:20" ht="30" customHeight="1">
      <c r="B17" s="336"/>
      <c r="C17" s="337"/>
      <c r="D17" s="337"/>
      <c r="E17" s="337"/>
      <c r="F17" s="337"/>
      <c r="G17" s="337"/>
      <c r="H17" s="337"/>
      <c r="I17" s="338"/>
      <c r="K17" s="66"/>
      <c r="L17" s="58"/>
      <c r="M17" s="58"/>
      <c r="N17" s="58"/>
      <c r="O17" s="58"/>
      <c r="P17" s="58"/>
      <c r="Q17" s="58"/>
      <c r="R17" s="58"/>
      <c r="S17" s="58"/>
      <c r="T17" s="59"/>
    </row>
    <row r="18" spans="2:20" ht="30" customHeight="1">
      <c r="B18" s="336"/>
      <c r="C18" s="337"/>
      <c r="D18" s="337"/>
      <c r="E18" s="337"/>
      <c r="F18" s="337"/>
      <c r="G18" s="337"/>
      <c r="H18" s="337"/>
      <c r="I18" s="338"/>
      <c r="K18" s="65"/>
      <c r="L18" s="58"/>
      <c r="M18" s="58"/>
      <c r="N18" s="58"/>
      <c r="O18" s="58"/>
      <c r="P18" s="58"/>
      <c r="Q18" s="58"/>
      <c r="R18" s="58"/>
      <c r="S18" s="58"/>
      <c r="T18" s="59"/>
    </row>
    <row r="19" spans="2:20" ht="30" customHeight="1">
      <c r="B19" s="336"/>
      <c r="C19" s="337"/>
      <c r="D19" s="337"/>
      <c r="E19" s="337"/>
      <c r="F19" s="337"/>
      <c r="G19" s="337"/>
      <c r="H19" s="337"/>
      <c r="I19" s="338"/>
      <c r="K19" s="66"/>
      <c r="L19" s="58"/>
      <c r="M19" s="58"/>
      <c r="N19" s="58"/>
      <c r="O19" s="58"/>
      <c r="P19" s="58"/>
      <c r="Q19" s="58"/>
      <c r="R19" s="58"/>
      <c r="S19" s="58"/>
      <c r="T19" s="59"/>
    </row>
    <row r="20" spans="2:20" ht="30" customHeight="1">
      <c r="B20" s="336"/>
      <c r="C20" s="337"/>
      <c r="D20" s="337"/>
      <c r="E20" s="337"/>
      <c r="F20" s="337"/>
      <c r="G20" s="337"/>
      <c r="H20" s="337"/>
      <c r="I20" s="338"/>
      <c r="K20" s="66"/>
      <c r="L20" s="58"/>
      <c r="M20" s="58"/>
      <c r="N20" s="58"/>
      <c r="O20" s="58"/>
      <c r="P20" s="58"/>
      <c r="Q20" s="58"/>
      <c r="R20" s="58"/>
      <c r="S20" s="58"/>
      <c r="T20" s="59"/>
    </row>
    <row r="21" spans="2:20" ht="30" customHeight="1">
      <c r="B21" s="336"/>
      <c r="C21" s="337"/>
      <c r="D21" s="337"/>
      <c r="E21" s="337"/>
      <c r="F21" s="337"/>
      <c r="G21" s="337"/>
      <c r="H21" s="337"/>
      <c r="I21" s="338"/>
      <c r="K21" s="67"/>
      <c r="L21" s="58"/>
      <c r="M21" s="58"/>
      <c r="N21" s="58"/>
      <c r="O21" s="58"/>
      <c r="P21" s="58"/>
      <c r="Q21" s="58"/>
      <c r="R21" s="58"/>
      <c r="S21" s="58"/>
      <c r="T21" s="59"/>
    </row>
    <row r="22" spans="2:20" ht="30" customHeight="1">
      <c r="B22" s="336"/>
      <c r="C22" s="337"/>
      <c r="D22" s="337"/>
      <c r="E22" s="337"/>
      <c r="F22" s="337"/>
      <c r="G22" s="337"/>
      <c r="H22" s="337"/>
      <c r="I22" s="338"/>
      <c r="K22" s="67"/>
      <c r="L22" s="58"/>
      <c r="M22" s="58"/>
      <c r="N22" s="58"/>
      <c r="O22" s="58"/>
      <c r="P22" s="58"/>
      <c r="Q22" s="58"/>
      <c r="R22" s="58"/>
      <c r="S22" s="58"/>
      <c r="T22" s="59"/>
    </row>
    <row r="23" spans="2:20" ht="30" customHeight="1">
      <c r="B23" s="353" t="s">
        <v>62</v>
      </c>
      <c r="C23" s="354"/>
      <c r="D23" s="354"/>
      <c r="E23" s="354"/>
      <c r="F23" s="354"/>
      <c r="G23" s="354"/>
      <c r="H23" s="354"/>
      <c r="I23" s="355"/>
      <c r="J23" s="64"/>
      <c r="K23" s="369" t="s">
        <v>62</v>
      </c>
      <c r="L23" s="370"/>
      <c r="M23" s="370"/>
      <c r="N23" s="370"/>
      <c r="O23" s="370"/>
      <c r="P23" s="370"/>
      <c r="Q23" s="370"/>
      <c r="R23" s="370"/>
      <c r="S23" s="370"/>
      <c r="T23" s="371"/>
    </row>
    <row r="24" spans="2:20" ht="30" customHeight="1" thickBot="1">
      <c r="B24" s="356"/>
      <c r="C24" s="357"/>
      <c r="D24" s="357"/>
      <c r="E24" s="357"/>
      <c r="F24" s="357"/>
      <c r="G24" s="357"/>
      <c r="H24" s="357"/>
      <c r="I24" s="358"/>
      <c r="K24" s="68"/>
      <c r="L24" s="60"/>
      <c r="M24" s="60"/>
      <c r="N24" s="60"/>
      <c r="O24" s="60"/>
      <c r="P24" s="60"/>
      <c r="Q24" s="60"/>
      <c r="R24" s="60"/>
      <c r="S24" s="60"/>
      <c r="T24" s="61"/>
    </row>
    <row r="25" spans="11:12" ht="15">
      <c r="K25" s="63"/>
      <c r="L25" s="58"/>
    </row>
    <row r="26" spans="11:12" ht="15.75" thickBot="1">
      <c r="K26" s="63"/>
      <c r="L26" s="58"/>
    </row>
    <row r="27" spans="2:12" ht="15">
      <c r="B27" s="86"/>
      <c r="C27" s="83"/>
      <c r="D27" s="83"/>
      <c r="E27" s="83"/>
      <c r="F27" s="83"/>
      <c r="G27" s="83"/>
      <c r="H27" s="83"/>
      <c r="I27" s="84"/>
      <c r="K27" s="63"/>
      <c r="L27" s="58"/>
    </row>
    <row r="28" spans="2:12" ht="15.75">
      <c r="B28" s="90" t="s">
        <v>91</v>
      </c>
      <c r="C28" s="91" t="s">
        <v>92</v>
      </c>
      <c r="D28" s="58"/>
      <c r="E28" s="58"/>
      <c r="F28" s="58"/>
      <c r="G28" s="58"/>
      <c r="H28" s="58"/>
      <c r="I28" s="59"/>
      <c r="K28" s="63"/>
      <c r="L28" s="58"/>
    </row>
    <row r="29" spans="2:12" ht="15">
      <c r="B29" s="66"/>
      <c r="C29" s="58"/>
      <c r="D29" s="58"/>
      <c r="E29" s="58"/>
      <c r="F29" s="58"/>
      <c r="G29" s="58"/>
      <c r="H29" s="58"/>
      <c r="I29" s="59"/>
      <c r="K29" s="63"/>
      <c r="L29" s="58"/>
    </row>
    <row r="30" spans="2:12" ht="15">
      <c r="B30" s="66"/>
      <c r="C30" s="58"/>
      <c r="D30" s="58"/>
      <c r="E30" s="58"/>
      <c r="F30" s="58"/>
      <c r="G30" s="58"/>
      <c r="H30" s="58"/>
      <c r="I30" s="59"/>
      <c r="K30" s="63"/>
      <c r="L30" s="58"/>
    </row>
    <row r="31" spans="2:12" ht="15">
      <c r="B31" s="66"/>
      <c r="C31" s="58"/>
      <c r="D31" s="58"/>
      <c r="E31" s="58"/>
      <c r="F31" s="58"/>
      <c r="G31" s="58"/>
      <c r="H31" s="58"/>
      <c r="I31" s="59"/>
      <c r="K31" s="63"/>
      <c r="L31" s="58"/>
    </row>
    <row r="32" spans="2:20" ht="18.75">
      <c r="B32" s="66"/>
      <c r="C32" s="58"/>
      <c r="D32" s="58"/>
      <c r="E32" s="58"/>
      <c r="F32" s="58"/>
      <c r="G32" s="58"/>
      <c r="H32" s="58"/>
      <c r="I32" s="59"/>
      <c r="K32" s="377" t="s">
        <v>73</v>
      </c>
      <c r="L32" s="377"/>
      <c r="M32" s="377"/>
      <c r="N32" s="377"/>
      <c r="O32" s="377"/>
      <c r="P32" s="377"/>
      <c r="Q32" s="377"/>
      <c r="R32" s="377"/>
      <c r="S32" s="377"/>
      <c r="T32" s="377"/>
    </row>
    <row r="33" spans="2:20" ht="18.75">
      <c r="B33" s="66"/>
      <c r="C33" s="58"/>
      <c r="D33" s="58"/>
      <c r="E33" s="58"/>
      <c r="F33" s="58"/>
      <c r="G33" s="58"/>
      <c r="H33" s="58"/>
      <c r="I33" s="59"/>
      <c r="K33" s="377" t="s">
        <v>74</v>
      </c>
      <c r="L33" s="377"/>
      <c r="M33" s="377"/>
      <c r="N33" s="377"/>
      <c r="O33" s="377"/>
      <c r="P33" s="377"/>
      <c r="Q33" s="377"/>
      <c r="R33" s="377"/>
      <c r="S33" s="377"/>
      <c r="T33" s="377"/>
    </row>
    <row r="34" spans="2:12" ht="12.75">
      <c r="B34" s="66"/>
      <c r="C34" s="58"/>
      <c r="D34" s="58"/>
      <c r="E34" s="58"/>
      <c r="F34" s="58"/>
      <c r="G34" s="58"/>
      <c r="H34" s="58"/>
      <c r="I34" s="59"/>
      <c r="K34" s="58"/>
      <c r="L34" s="58"/>
    </row>
    <row r="35" spans="2:17" ht="15.75">
      <c r="B35" s="66"/>
      <c r="C35" s="58"/>
      <c r="D35" s="58"/>
      <c r="E35" s="58"/>
      <c r="F35" s="58"/>
      <c r="G35" s="58"/>
      <c r="H35" s="58"/>
      <c r="I35" s="59"/>
      <c r="K35" s="87" t="s">
        <v>86</v>
      </c>
      <c r="L35" s="58"/>
      <c r="Q35" s="89" t="s">
        <v>75</v>
      </c>
    </row>
    <row r="36" spans="2:18" ht="16.5" thickBot="1">
      <c r="B36" s="66"/>
      <c r="C36" s="58"/>
      <c r="D36" s="58"/>
      <c r="E36" s="58"/>
      <c r="F36" s="58"/>
      <c r="G36" s="58"/>
      <c r="H36" s="58"/>
      <c r="I36" s="59"/>
      <c r="K36" s="88" t="s">
        <v>87</v>
      </c>
      <c r="P36" s="82"/>
      <c r="Q36" s="89" t="s">
        <v>84</v>
      </c>
      <c r="R36" s="89" t="s">
        <v>85</v>
      </c>
    </row>
    <row r="37" spans="2:20" ht="30" customHeight="1">
      <c r="B37" s="66"/>
      <c r="C37" s="58"/>
      <c r="D37" s="58"/>
      <c r="E37" s="58"/>
      <c r="F37" s="58"/>
      <c r="G37" s="58"/>
      <c r="H37" s="58"/>
      <c r="I37" s="59"/>
      <c r="K37" s="378" t="s">
        <v>88</v>
      </c>
      <c r="L37" s="381" t="s">
        <v>76</v>
      </c>
      <c r="M37" s="382"/>
      <c r="N37" s="382"/>
      <c r="O37" s="382"/>
      <c r="P37" s="382"/>
      <c r="Q37" s="382"/>
      <c r="R37" s="382"/>
      <c r="S37" s="382"/>
      <c r="T37" s="383"/>
    </row>
    <row r="38" spans="2:20" ht="30" customHeight="1" thickBot="1">
      <c r="B38" s="85"/>
      <c r="C38" s="60"/>
      <c r="D38" s="60"/>
      <c r="E38" s="60"/>
      <c r="F38" s="60"/>
      <c r="G38" s="60"/>
      <c r="H38" s="60"/>
      <c r="I38" s="61"/>
      <c r="K38" s="379"/>
      <c r="L38" s="384" t="s">
        <v>77</v>
      </c>
      <c r="M38" s="385"/>
      <c r="N38" s="385"/>
      <c r="O38" s="386"/>
      <c r="P38" s="401" t="str">
        <f>SKP!I5</f>
        <v>xxx</v>
      </c>
      <c r="Q38" s="402"/>
      <c r="R38" s="402"/>
      <c r="S38" s="402"/>
      <c r="T38" s="403"/>
    </row>
    <row r="39" spans="2:20" ht="30" customHeight="1">
      <c r="B39" s="86"/>
      <c r="C39" s="83"/>
      <c r="D39" s="83"/>
      <c r="E39" s="93" t="s">
        <v>93</v>
      </c>
      <c r="F39" s="83"/>
      <c r="G39" s="83"/>
      <c r="H39" s="83"/>
      <c r="I39" s="84"/>
      <c r="K39" s="379"/>
      <c r="L39" s="384" t="s">
        <v>78</v>
      </c>
      <c r="M39" s="385"/>
      <c r="N39" s="385"/>
      <c r="O39" s="386"/>
      <c r="P39" s="401" t="str">
        <f>SKP!I6</f>
        <v>198003052020121005</v>
      </c>
      <c r="Q39" s="402"/>
      <c r="R39" s="402"/>
      <c r="S39" s="402"/>
      <c r="T39" s="403"/>
    </row>
    <row r="40" spans="2:20" ht="30" customHeight="1">
      <c r="B40" s="66"/>
      <c r="C40" s="58"/>
      <c r="D40" s="58"/>
      <c r="E40" s="387" t="s">
        <v>82</v>
      </c>
      <c r="F40" s="387"/>
      <c r="G40" s="387"/>
      <c r="H40" s="387"/>
      <c r="I40" s="388"/>
      <c r="K40" s="379"/>
      <c r="L40" s="384" t="s">
        <v>79</v>
      </c>
      <c r="M40" s="385"/>
      <c r="N40" s="385"/>
      <c r="O40" s="386"/>
      <c r="P40" s="401" t="str">
        <f>SKP!I7</f>
        <v>Penata /III/c</v>
      </c>
      <c r="Q40" s="402"/>
      <c r="R40" s="402"/>
      <c r="S40" s="402"/>
      <c r="T40" s="403"/>
    </row>
    <row r="41" spans="2:20" ht="30" customHeight="1">
      <c r="B41" s="66"/>
      <c r="C41" s="58"/>
      <c r="D41" s="58"/>
      <c r="E41" s="58"/>
      <c r="F41" s="58"/>
      <c r="G41" s="58"/>
      <c r="H41" s="58"/>
      <c r="I41" s="59"/>
      <c r="K41" s="379"/>
      <c r="L41" s="384" t="s">
        <v>80</v>
      </c>
      <c r="M41" s="385"/>
      <c r="N41" s="385"/>
      <c r="O41" s="386"/>
      <c r="P41" s="401" t="str">
        <f>SKP!I8</f>
        <v>Lektor</v>
      </c>
      <c r="Q41" s="402"/>
      <c r="R41" s="402"/>
      <c r="S41" s="402"/>
      <c r="T41" s="403"/>
    </row>
    <row r="42" spans="2:20" ht="30" customHeight="1" thickBot="1">
      <c r="B42" s="66"/>
      <c r="C42" s="58"/>
      <c r="D42" s="58"/>
      <c r="E42" s="397" t="str">
        <f>SKP!D5</f>
        <v>Dr……..</v>
      </c>
      <c r="F42" s="397"/>
      <c r="G42" s="397"/>
      <c r="H42" s="397"/>
      <c r="I42" s="398"/>
      <c r="K42" s="380"/>
      <c r="L42" s="389" t="s">
        <v>81</v>
      </c>
      <c r="M42" s="390"/>
      <c r="N42" s="390"/>
      <c r="O42" s="391"/>
      <c r="P42" s="404" t="str">
        <f>SKP!I9</f>
        <v>Universitas A</v>
      </c>
      <c r="Q42" s="393"/>
      <c r="R42" s="393"/>
      <c r="S42" s="393"/>
      <c r="T42" s="394"/>
    </row>
    <row r="43" spans="2:20" ht="30" customHeight="1">
      <c r="B43" s="66"/>
      <c r="C43" s="58"/>
      <c r="D43" s="58"/>
      <c r="E43" s="395" t="str">
        <f>SKP!D6</f>
        <v>………………….</v>
      </c>
      <c r="F43" s="395"/>
      <c r="G43" s="395"/>
      <c r="H43" s="395"/>
      <c r="I43" s="396"/>
      <c r="K43" s="378" t="s">
        <v>89</v>
      </c>
      <c r="L43" s="381" t="s">
        <v>82</v>
      </c>
      <c r="M43" s="382"/>
      <c r="N43" s="382"/>
      <c r="O43" s="382"/>
      <c r="P43" s="382"/>
      <c r="Q43" s="382"/>
      <c r="R43" s="382"/>
      <c r="S43" s="382"/>
      <c r="T43" s="383"/>
    </row>
    <row r="44" spans="2:20" ht="30" customHeight="1">
      <c r="B44" s="90" t="s">
        <v>94</v>
      </c>
      <c r="C44" s="91" t="s">
        <v>95</v>
      </c>
      <c r="D44" s="58"/>
      <c r="E44" s="96"/>
      <c r="F44" s="96"/>
      <c r="G44" s="96"/>
      <c r="H44" s="96"/>
      <c r="I44" s="97"/>
      <c r="K44" s="379"/>
      <c r="L44" s="384" t="s">
        <v>77</v>
      </c>
      <c r="M44" s="385"/>
      <c r="N44" s="385"/>
      <c r="O44" s="386"/>
      <c r="P44" s="401" t="str">
        <f>SKP!D5</f>
        <v>Dr……..</v>
      </c>
      <c r="Q44" s="402"/>
      <c r="R44" s="402"/>
      <c r="S44" s="402"/>
      <c r="T44" s="403"/>
    </row>
    <row r="45" spans="2:20" ht="30" customHeight="1">
      <c r="B45" s="90"/>
      <c r="C45" s="387" t="s">
        <v>96</v>
      </c>
      <c r="D45" s="387"/>
      <c r="E45" s="387"/>
      <c r="F45" s="58"/>
      <c r="G45" s="58"/>
      <c r="H45" s="58"/>
      <c r="I45" s="59"/>
      <c r="K45" s="379"/>
      <c r="L45" s="384" t="s">
        <v>78</v>
      </c>
      <c r="M45" s="385"/>
      <c r="N45" s="385"/>
      <c r="O45" s="386"/>
      <c r="P45" s="401" t="str">
        <f>SKP!D6</f>
        <v>………………….</v>
      </c>
      <c r="Q45" s="402"/>
      <c r="R45" s="402"/>
      <c r="S45" s="402"/>
      <c r="T45" s="403"/>
    </row>
    <row r="46" spans="2:20" ht="30" customHeight="1">
      <c r="B46" s="66"/>
      <c r="C46" s="94"/>
      <c r="D46" s="95"/>
      <c r="E46" s="95"/>
      <c r="F46" s="58"/>
      <c r="G46" s="58"/>
      <c r="H46" s="58"/>
      <c r="I46" s="59"/>
      <c r="K46" s="379"/>
      <c r="L46" s="384" t="s">
        <v>79</v>
      </c>
      <c r="M46" s="385"/>
      <c r="N46" s="385"/>
      <c r="O46" s="386"/>
      <c r="P46" s="401" t="str">
        <f>SKP!D7</f>
        <v>…………………….</v>
      </c>
      <c r="Q46" s="402"/>
      <c r="R46" s="402"/>
      <c r="S46" s="402"/>
      <c r="T46" s="403"/>
    </row>
    <row r="47" spans="2:20" ht="30" customHeight="1">
      <c r="B47" s="66"/>
      <c r="C47" s="399" t="str">
        <f>SKP!I5</f>
        <v>xxx</v>
      </c>
      <c r="D47" s="399"/>
      <c r="E47" s="399"/>
      <c r="F47" s="58"/>
      <c r="G47" s="58"/>
      <c r="H47" s="58"/>
      <c r="I47" s="59"/>
      <c r="K47" s="379"/>
      <c r="L47" s="384" t="s">
        <v>80</v>
      </c>
      <c r="M47" s="385"/>
      <c r="N47" s="385"/>
      <c r="O47" s="386"/>
      <c r="P47" s="401" t="str">
        <f>SKP!D8</f>
        <v>Sekretaris Pelaksana</v>
      </c>
      <c r="Q47" s="402"/>
      <c r="R47" s="402"/>
      <c r="S47" s="402"/>
      <c r="T47" s="403"/>
    </row>
    <row r="48" spans="2:20" ht="30" customHeight="1" thickBot="1">
      <c r="B48" s="66"/>
      <c r="C48" s="400" t="str">
        <f>SKP!I6</f>
        <v>198003052020121005</v>
      </c>
      <c r="D48" s="400"/>
      <c r="E48" s="400"/>
      <c r="F48" s="58"/>
      <c r="G48" s="58"/>
      <c r="H48" s="58"/>
      <c r="I48" s="59"/>
      <c r="K48" s="380"/>
      <c r="L48" s="389" t="s">
        <v>81</v>
      </c>
      <c r="M48" s="390"/>
      <c r="N48" s="390"/>
      <c r="O48" s="391"/>
      <c r="P48" s="404" t="str">
        <f>SKP!D9</f>
        <v>Kopertis ………………….</v>
      </c>
      <c r="Q48" s="393"/>
      <c r="R48" s="393"/>
      <c r="S48" s="393"/>
      <c r="T48" s="394"/>
    </row>
    <row r="49" spans="2:20" ht="30" customHeight="1">
      <c r="B49" s="66"/>
      <c r="C49" s="98"/>
      <c r="D49" s="98"/>
      <c r="E49" s="92" t="s">
        <v>97</v>
      </c>
      <c r="F49" s="58"/>
      <c r="G49" s="58"/>
      <c r="H49" s="58"/>
      <c r="I49" s="59"/>
      <c r="K49" s="378" t="s">
        <v>90</v>
      </c>
      <c r="L49" s="381" t="s">
        <v>83</v>
      </c>
      <c r="M49" s="382"/>
      <c r="N49" s="382"/>
      <c r="O49" s="382"/>
      <c r="P49" s="382"/>
      <c r="Q49" s="382"/>
      <c r="R49" s="382"/>
      <c r="S49" s="382"/>
      <c r="T49" s="383"/>
    </row>
    <row r="50" spans="2:20" ht="30" customHeight="1">
      <c r="B50" s="66"/>
      <c r="C50" s="99"/>
      <c r="D50" s="99"/>
      <c r="E50" s="387" t="s">
        <v>83</v>
      </c>
      <c r="F50" s="387"/>
      <c r="G50" s="387"/>
      <c r="H50" s="387"/>
      <c r="I50" s="388"/>
      <c r="K50" s="379"/>
      <c r="L50" s="384" t="s">
        <v>77</v>
      </c>
      <c r="M50" s="385"/>
      <c r="N50" s="385"/>
      <c r="O50" s="386"/>
      <c r="P50" s="405"/>
      <c r="Q50" s="402"/>
      <c r="R50" s="402"/>
      <c r="S50" s="402"/>
      <c r="T50" s="403"/>
    </row>
    <row r="51" spans="2:20" ht="30" customHeight="1">
      <c r="B51" s="66"/>
      <c r="C51" s="58"/>
      <c r="D51" s="58"/>
      <c r="E51" s="58"/>
      <c r="F51" s="58"/>
      <c r="G51" s="58"/>
      <c r="H51" s="58"/>
      <c r="I51" s="59"/>
      <c r="K51" s="379"/>
      <c r="L51" s="384" t="s">
        <v>78</v>
      </c>
      <c r="M51" s="385"/>
      <c r="N51" s="385"/>
      <c r="O51" s="386"/>
      <c r="P51" s="405"/>
      <c r="Q51" s="402"/>
      <c r="R51" s="402"/>
      <c r="S51" s="402"/>
      <c r="T51" s="403"/>
    </row>
    <row r="52" spans="2:20" ht="30" customHeight="1">
      <c r="B52" s="66"/>
      <c r="C52" s="58"/>
      <c r="D52" s="58"/>
      <c r="E52" s="397">
        <f>P50</f>
        <v>0</v>
      </c>
      <c r="F52" s="397"/>
      <c r="G52" s="397"/>
      <c r="H52" s="397"/>
      <c r="I52" s="398"/>
      <c r="K52" s="379"/>
      <c r="L52" s="384" t="s">
        <v>79</v>
      </c>
      <c r="M52" s="385"/>
      <c r="N52" s="385"/>
      <c r="O52" s="386"/>
      <c r="P52" s="405"/>
      <c r="Q52" s="402"/>
      <c r="R52" s="402"/>
      <c r="S52" s="402"/>
      <c r="T52" s="403"/>
    </row>
    <row r="53" spans="2:20" ht="30" customHeight="1">
      <c r="B53" s="66"/>
      <c r="C53" s="58"/>
      <c r="D53" s="58"/>
      <c r="E53" s="395">
        <f>P51</f>
        <v>0</v>
      </c>
      <c r="F53" s="395"/>
      <c r="G53" s="395"/>
      <c r="H53" s="395"/>
      <c r="I53" s="396"/>
      <c r="K53" s="379"/>
      <c r="L53" s="384" t="s">
        <v>80</v>
      </c>
      <c r="M53" s="385"/>
      <c r="N53" s="385"/>
      <c r="O53" s="386"/>
      <c r="P53" s="405"/>
      <c r="Q53" s="402"/>
      <c r="R53" s="402"/>
      <c r="S53" s="402"/>
      <c r="T53" s="403"/>
    </row>
    <row r="54" spans="2:20" ht="30" customHeight="1" thickBot="1">
      <c r="B54" s="85"/>
      <c r="C54" s="60"/>
      <c r="D54" s="60"/>
      <c r="E54" s="60"/>
      <c r="F54" s="60"/>
      <c r="G54" s="60"/>
      <c r="H54" s="60"/>
      <c r="I54" s="61"/>
      <c r="K54" s="380"/>
      <c r="L54" s="389" t="s">
        <v>81</v>
      </c>
      <c r="M54" s="390"/>
      <c r="N54" s="390"/>
      <c r="O54" s="391"/>
      <c r="P54" s="392"/>
      <c r="Q54" s="393"/>
      <c r="R54" s="393"/>
      <c r="S54" s="393"/>
      <c r="T54" s="394"/>
    </row>
  </sheetData>
  <sheetProtection/>
  <mergeCells count="86">
    <mergeCell ref="P47:T47"/>
    <mergeCell ref="P48:T48"/>
    <mergeCell ref="P50:T50"/>
    <mergeCell ref="P51:T51"/>
    <mergeCell ref="P52:T52"/>
    <mergeCell ref="P53:T53"/>
    <mergeCell ref="E52:I52"/>
    <mergeCell ref="E53:I53"/>
    <mergeCell ref="P38:T38"/>
    <mergeCell ref="P39:T39"/>
    <mergeCell ref="P40:T40"/>
    <mergeCell ref="P41:T41"/>
    <mergeCell ref="P42:T42"/>
    <mergeCell ref="P44:T44"/>
    <mergeCell ref="P45:T45"/>
    <mergeCell ref="P46:T46"/>
    <mergeCell ref="E43:I43"/>
    <mergeCell ref="E42:I42"/>
    <mergeCell ref="C45:E45"/>
    <mergeCell ref="C47:E47"/>
    <mergeCell ref="C48:E48"/>
    <mergeCell ref="E50:I50"/>
    <mergeCell ref="L47:O47"/>
    <mergeCell ref="L48:O48"/>
    <mergeCell ref="K49:K54"/>
    <mergeCell ref="L50:O50"/>
    <mergeCell ref="L51:O51"/>
    <mergeCell ref="L52:O52"/>
    <mergeCell ref="L53:O53"/>
    <mergeCell ref="L54:O54"/>
    <mergeCell ref="L49:T49"/>
    <mergeCell ref="P54:T54"/>
    <mergeCell ref="E40:I40"/>
    <mergeCell ref="B20:I20"/>
    <mergeCell ref="L40:O40"/>
    <mergeCell ref="L41:O41"/>
    <mergeCell ref="L42:O42"/>
    <mergeCell ref="K43:K48"/>
    <mergeCell ref="L43:T43"/>
    <mergeCell ref="L44:O44"/>
    <mergeCell ref="L45:O45"/>
    <mergeCell ref="L46:O46"/>
    <mergeCell ref="K32:T32"/>
    <mergeCell ref="K33:T33"/>
    <mergeCell ref="K37:K42"/>
    <mergeCell ref="L37:T37"/>
    <mergeCell ref="L38:O38"/>
    <mergeCell ref="L39:O39"/>
    <mergeCell ref="G6:H6"/>
    <mergeCell ref="G7:H7"/>
    <mergeCell ref="G8:H8"/>
    <mergeCell ref="G9:H9"/>
    <mergeCell ref="G10:H10"/>
    <mergeCell ref="G11:H11"/>
    <mergeCell ref="K2:T2"/>
    <mergeCell ref="K3:T3"/>
    <mergeCell ref="K11:T11"/>
    <mergeCell ref="K12:T12"/>
    <mergeCell ref="K23:T23"/>
    <mergeCell ref="K10:T10"/>
    <mergeCell ref="B21:I21"/>
    <mergeCell ref="B22:I22"/>
    <mergeCell ref="B23:I23"/>
    <mergeCell ref="B24:I24"/>
    <mergeCell ref="C3:D3"/>
    <mergeCell ref="D4:E4"/>
    <mergeCell ref="D5:E5"/>
    <mergeCell ref="D6:E6"/>
    <mergeCell ref="D7:E7"/>
    <mergeCell ref="B14:H14"/>
    <mergeCell ref="B17:I17"/>
    <mergeCell ref="B18:I18"/>
    <mergeCell ref="B19:I19"/>
    <mergeCell ref="B2:B12"/>
    <mergeCell ref="C2:H2"/>
    <mergeCell ref="C4:C12"/>
    <mergeCell ref="B13:H13"/>
    <mergeCell ref="D8:E8"/>
    <mergeCell ref="G4:H4"/>
    <mergeCell ref="G5:H5"/>
    <mergeCell ref="D9:E9"/>
    <mergeCell ref="D10:E10"/>
    <mergeCell ref="D11:E11"/>
    <mergeCell ref="D12:E12"/>
    <mergeCell ref="B15:I15"/>
    <mergeCell ref="B16:I16"/>
  </mergeCells>
  <printOptions/>
  <pageMargins left="0.4724409448818898" right="0.1968503937007874" top="0.53" bottom="0.6" header="0.31496062992125984" footer="0.31496062992125984"/>
  <pageSetup horizontalDpi="600" verticalDpi="600" orientation="landscape" paperSize="9" scale="70"/>
  <rowBreaks count="1" manualBreakCount="1">
    <brk id="25" max="20" man="1"/>
  </rowBreaks>
  <drawing r:id="rId1"/>
</worksheet>
</file>

<file path=xl/worksheets/sheet4.xml><?xml version="1.0" encoding="utf-8"?>
<worksheet xmlns="http://schemas.openxmlformats.org/spreadsheetml/2006/main" xmlns:r="http://schemas.openxmlformats.org/officeDocument/2006/relationships">
  <dimension ref="A1:Q230"/>
  <sheetViews>
    <sheetView zoomScale="90" zoomScaleNormal="90" zoomScalePageLayoutView="0" workbookViewId="0" topLeftCell="A32">
      <selection activeCell="A65" sqref="A65"/>
    </sheetView>
  </sheetViews>
  <sheetFormatPr defaultColWidth="8.8515625" defaultRowHeight="12.75"/>
  <cols>
    <col min="1" max="1" width="7.421875" style="0" customWidth="1"/>
    <col min="2" max="2" width="28.421875" style="0" customWidth="1"/>
    <col min="3" max="3" width="9.140625" style="0" customWidth="1"/>
    <col min="4" max="4" width="9.28125" style="0" customWidth="1"/>
    <col min="5" max="5" width="10.7109375" style="0" customWidth="1"/>
    <col min="6" max="6" width="9.7109375" style="0" customWidth="1"/>
    <col min="7" max="7" width="9.421875" style="0" customWidth="1"/>
    <col min="8" max="8" width="19.421875" style="0" customWidth="1"/>
    <col min="9" max="9" width="10.421875" style="0" customWidth="1"/>
    <col min="10" max="10" width="12.140625" style="0" customWidth="1"/>
    <col min="11" max="11" width="30.8515625" style="0" customWidth="1"/>
    <col min="12" max="12" width="26.421875" style="0" customWidth="1"/>
    <col min="13" max="13" width="5.8515625" style="0" customWidth="1"/>
    <col min="14" max="14" width="38.8515625" style="0" customWidth="1"/>
    <col min="15" max="15" width="14.421875" style="0" customWidth="1"/>
  </cols>
  <sheetData>
    <row r="1" spans="1:14" ht="12.75">
      <c r="A1" s="211"/>
      <c r="B1" s="212" t="s">
        <v>218</v>
      </c>
      <c r="C1" s="211"/>
      <c r="D1" s="211"/>
      <c r="E1" s="211"/>
      <c r="F1" s="211"/>
      <c r="G1" s="211"/>
      <c r="J1" s="241">
        <f>J4+J12+J19</f>
        <v>39</v>
      </c>
      <c r="N1" s="54" t="s">
        <v>287</v>
      </c>
    </row>
    <row r="2" spans="1:14" ht="12.75">
      <c r="A2" s="211"/>
      <c r="B2" s="211"/>
      <c r="C2" s="211"/>
      <c r="D2" s="211"/>
      <c r="E2" s="211"/>
      <c r="F2" s="211"/>
      <c r="G2" s="211"/>
      <c r="H2" s="407" t="s">
        <v>250</v>
      </c>
      <c r="I2" s="407"/>
      <c r="J2" s="407"/>
      <c r="K2" s="407"/>
      <c r="N2" s="54"/>
    </row>
    <row r="3" spans="1:17" ht="13.5" thickBot="1">
      <c r="A3" s="213"/>
      <c r="B3" s="213" t="s">
        <v>124</v>
      </c>
      <c r="C3" s="211" t="s">
        <v>123</v>
      </c>
      <c r="D3" s="211"/>
      <c r="E3" s="211"/>
      <c r="F3" s="211">
        <v>200</v>
      </c>
      <c r="G3" s="211"/>
      <c r="I3" s="217" t="s">
        <v>224</v>
      </c>
      <c r="J3" s="217" t="s">
        <v>23</v>
      </c>
      <c r="K3" s="217" t="s">
        <v>256</v>
      </c>
      <c r="N3" s="54"/>
      <c r="O3" s="16">
        <v>12</v>
      </c>
      <c r="P3" s="16">
        <v>14</v>
      </c>
      <c r="Q3" s="16">
        <v>16</v>
      </c>
    </row>
    <row r="4" spans="1:17" ht="12.75">
      <c r="A4" s="213"/>
      <c r="B4" s="213" t="s">
        <v>125</v>
      </c>
      <c r="C4" s="211" t="s">
        <v>129</v>
      </c>
      <c r="D4" s="211"/>
      <c r="E4" s="211"/>
      <c r="F4" s="211">
        <v>300</v>
      </c>
      <c r="G4" s="211"/>
      <c r="H4" s="54" t="s">
        <v>107</v>
      </c>
      <c r="I4" s="184">
        <f>I28+I30+I29+I82+I123</f>
        <v>45</v>
      </c>
      <c r="J4" s="16">
        <f>G47+F82+F98+D123</f>
        <v>18</v>
      </c>
      <c r="K4" s="54" t="s">
        <v>255</v>
      </c>
      <c r="N4" s="179"/>
      <c r="O4" s="408" t="s">
        <v>292</v>
      </c>
      <c r="P4" s="408"/>
      <c r="Q4" s="409"/>
    </row>
    <row r="5" spans="1:17" ht="12.75">
      <c r="A5" s="213"/>
      <c r="B5" s="213" t="s">
        <v>126</v>
      </c>
      <c r="C5" s="211"/>
      <c r="D5" s="211"/>
      <c r="E5" s="211"/>
      <c r="F5" s="211">
        <f>F4-F3</f>
        <v>100</v>
      </c>
      <c r="G5" s="211"/>
      <c r="K5" s="54" t="s">
        <v>279</v>
      </c>
      <c r="N5" s="242" t="s">
        <v>288</v>
      </c>
      <c r="O5" s="153">
        <f>0.45*$O$3</f>
        <v>5.4</v>
      </c>
      <c r="P5" s="153">
        <f>0.45*P3</f>
        <v>6.3</v>
      </c>
      <c r="Q5" s="154">
        <f>0.45*Q3</f>
        <v>7.2</v>
      </c>
    </row>
    <row r="6" spans="1:17" ht="12.75">
      <c r="A6" s="213"/>
      <c r="B6" s="213" t="s">
        <v>127</v>
      </c>
      <c r="C6" s="211"/>
      <c r="D6" s="211"/>
      <c r="E6" s="211"/>
      <c r="F6" s="211">
        <v>4</v>
      </c>
      <c r="G6" s="211" t="s">
        <v>128</v>
      </c>
      <c r="K6" s="54" t="s">
        <v>275</v>
      </c>
      <c r="N6" s="152" t="s">
        <v>289</v>
      </c>
      <c r="O6" s="153">
        <f>0.35*O3</f>
        <v>4.199999999999999</v>
      </c>
      <c r="P6" s="153">
        <f>0.35*P3</f>
        <v>4.8999999999999995</v>
      </c>
      <c r="Q6" s="154">
        <f>0.35*Q3</f>
        <v>5.6</v>
      </c>
    </row>
    <row r="7" spans="1:17" ht="12.75">
      <c r="A7" s="54"/>
      <c r="B7" s="54"/>
      <c r="K7" s="54"/>
      <c r="N7" s="152" t="s">
        <v>290</v>
      </c>
      <c r="O7" s="153">
        <f>0.1*O3</f>
        <v>1.2000000000000002</v>
      </c>
      <c r="P7" s="153">
        <f>0.1*P3</f>
        <v>1.4000000000000001</v>
      </c>
      <c r="Q7" s="154">
        <f>0.1*Q3</f>
        <v>1.6</v>
      </c>
    </row>
    <row r="8" spans="1:17" ht="12.75">
      <c r="A8" s="173"/>
      <c r="B8" s="173" t="s">
        <v>277</v>
      </c>
      <c r="C8" s="169"/>
      <c r="D8" s="169"/>
      <c r="E8" s="169"/>
      <c r="F8" s="168">
        <f>F5/F6</f>
        <v>25</v>
      </c>
      <c r="G8" s="169"/>
      <c r="K8" s="54"/>
      <c r="N8" s="152" t="s">
        <v>291</v>
      </c>
      <c r="O8" s="153">
        <f>0.1*O3</f>
        <v>1.2000000000000002</v>
      </c>
      <c r="P8" s="153">
        <f>0.1*P3</f>
        <v>1.4000000000000001</v>
      </c>
      <c r="Q8" s="154">
        <f>0.1*Q3</f>
        <v>1.6</v>
      </c>
    </row>
    <row r="9" spans="1:17" ht="13.5" thickBot="1">
      <c r="A9" s="54"/>
      <c r="B9" s="54"/>
      <c r="K9" s="54" t="s">
        <v>295</v>
      </c>
      <c r="N9" s="161" t="s">
        <v>51</v>
      </c>
      <c r="O9" s="155">
        <f>SUM(O5:O8)</f>
        <v>12</v>
      </c>
      <c r="P9" s="155">
        <f>SUM(P5:P8)</f>
        <v>14</v>
      </c>
      <c r="Q9" s="156">
        <f>SUM(Q5:Q8)</f>
        <v>16</v>
      </c>
    </row>
    <row r="10" spans="1:11" ht="12.75">
      <c r="A10" s="54"/>
      <c r="B10" s="54"/>
      <c r="H10" s="406" t="s">
        <v>264</v>
      </c>
      <c r="I10" s="406"/>
      <c r="J10" s="406"/>
      <c r="K10" s="406"/>
    </row>
    <row r="11" spans="1:11" ht="12.75">
      <c r="A11" s="54"/>
      <c r="B11" s="54"/>
      <c r="H11" s="54"/>
      <c r="I11" s="217" t="s">
        <v>224</v>
      </c>
      <c r="J11" s="217" t="s">
        <v>23</v>
      </c>
      <c r="K11" s="217" t="s">
        <v>256</v>
      </c>
    </row>
    <row r="12" spans="1:11" ht="12.75">
      <c r="A12" s="54"/>
      <c r="B12" s="54"/>
      <c r="H12" s="54" t="s">
        <v>114</v>
      </c>
      <c r="I12" s="239">
        <f>I40+I41+I42+I55+I85+I136+I183</f>
        <v>35</v>
      </c>
      <c r="J12" s="16">
        <f>G48+D57+G86+G102+D196</f>
        <v>19</v>
      </c>
      <c r="K12" s="54" t="s">
        <v>269</v>
      </c>
    </row>
    <row r="13" spans="1:11" ht="12.75">
      <c r="A13" s="54"/>
      <c r="B13" s="54"/>
      <c r="K13" s="54" t="s">
        <v>270</v>
      </c>
    </row>
    <row r="14" spans="1:11" ht="12.75">
      <c r="A14" s="54"/>
      <c r="B14" s="54"/>
      <c r="K14" s="54" t="s">
        <v>276</v>
      </c>
    </row>
    <row r="15" spans="1:11" ht="12.75">
      <c r="A15" s="54"/>
      <c r="B15" s="196" t="s">
        <v>278</v>
      </c>
      <c r="F15" s="196">
        <f>G24+G52+G64+G76+G93+G108+G117+G157+G204</f>
        <v>40.5</v>
      </c>
      <c r="I15" s="16"/>
      <c r="K15" s="54" t="s">
        <v>271</v>
      </c>
    </row>
    <row r="18" spans="8:11" ht="12.75">
      <c r="H18" s="240"/>
      <c r="I18" s="240"/>
      <c r="J18" s="240"/>
      <c r="K18" s="240"/>
    </row>
    <row r="19" ht="12.75">
      <c r="J19" s="16">
        <f>SUM(J20:J21)</f>
        <v>2</v>
      </c>
    </row>
    <row r="20" spans="9:11" ht="12.75">
      <c r="I20" s="54" t="s">
        <v>280</v>
      </c>
      <c r="J20" s="16">
        <v>1</v>
      </c>
      <c r="K20" s="54" t="s">
        <v>272</v>
      </c>
    </row>
    <row r="21" spans="9:11" ht="12.75">
      <c r="I21" s="54" t="s">
        <v>274</v>
      </c>
      <c r="J21" s="16">
        <v>1</v>
      </c>
      <c r="K21" s="54" t="s">
        <v>273</v>
      </c>
    </row>
    <row r="22" spans="1:11" ht="12.75">
      <c r="A22" s="192"/>
      <c r="B22" s="191" t="s">
        <v>176</v>
      </c>
      <c r="C22" s="192"/>
      <c r="D22" s="192"/>
      <c r="E22" s="192"/>
      <c r="F22" s="192"/>
      <c r="G22" s="192"/>
      <c r="I22" t="s">
        <v>294</v>
      </c>
      <c r="K22" t="s">
        <v>293</v>
      </c>
    </row>
    <row r="24" spans="1:7" ht="12.75">
      <c r="A24" s="167">
        <v>1</v>
      </c>
      <c r="B24" s="168" t="s">
        <v>106</v>
      </c>
      <c r="C24" s="169"/>
      <c r="D24" s="169"/>
      <c r="E24" s="169"/>
      <c r="F24" s="169"/>
      <c r="G24" s="184">
        <f>G49</f>
        <v>15</v>
      </c>
    </row>
    <row r="25" ht="12.75">
      <c r="A25" s="198"/>
    </row>
    <row r="26" ht="13.5" thickBot="1">
      <c r="B26" s="148" t="s">
        <v>107</v>
      </c>
    </row>
    <row r="27" spans="2:11" ht="38.25">
      <c r="B27" s="149" t="s">
        <v>108</v>
      </c>
      <c r="C27" s="150" t="s">
        <v>109</v>
      </c>
      <c r="D27" s="150" t="s">
        <v>110</v>
      </c>
      <c r="E27" s="150" t="s">
        <v>111</v>
      </c>
      <c r="F27" s="151" t="s">
        <v>112</v>
      </c>
      <c r="H27" s="174"/>
      <c r="I27" s="174"/>
      <c r="J27" s="174"/>
      <c r="K27" s="174"/>
    </row>
    <row r="28" spans="2:11" ht="12.75">
      <c r="B28" s="199" t="s">
        <v>211</v>
      </c>
      <c r="C28" s="200" t="s">
        <v>212</v>
      </c>
      <c r="D28" s="200" t="s">
        <v>213</v>
      </c>
      <c r="E28" s="200" t="s">
        <v>214</v>
      </c>
      <c r="F28" s="201" t="s">
        <v>215</v>
      </c>
      <c r="H28" t="s">
        <v>225</v>
      </c>
      <c r="I28" s="230">
        <f>F32*1</f>
        <v>9</v>
      </c>
      <c r="J28" s="222" t="s">
        <v>228</v>
      </c>
      <c r="K28" s="222"/>
    </row>
    <row r="29" spans="2:11" ht="12.75">
      <c r="B29" s="152" t="s">
        <v>113</v>
      </c>
      <c r="C29" s="153">
        <v>3</v>
      </c>
      <c r="D29" s="153">
        <v>1</v>
      </c>
      <c r="E29" s="153">
        <v>1</v>
      </c>
      <c r="F29" s="154">
        <f>C29*D29/E29</f>
        <v>3</v>
      </c>
      <c r="H29" t="s">
        <v>226</v>
      </c>
      <c r="I29" s="231">
        <f>F32*1</f>
        <v>9</v>
      </c>
      <c r="J29" s="222" t="s">
        <v>228</v>
      </c>
      <c r="K29" s="222"/>
    </row>
    <row r="30" spans="2:11" ht="12.75">
      <c r="B30" s="152" t="s">
        <v>221</v>
      </c>
      <c r="C30" s="153">
        <v>3</v>
      </c>
      <c r="D30" s="153">
        <v>1</v>
      </c>
      <c r="E30" s="153">
        <v>2</v>
      </c>
      <c r="F30" s="154">
        <f>C30*D30/E30</f>
        <v>1.5</v>
      </c>
      <c r="H30" t="s">
        <v>223</v>
      </c>
      <c r="I30" s="231">
        <f>F32*1</f>
        <v>9</v>
      </c>
      <c r="J30" s="222" t="s">
        <v>228</v>
      </c>
      <c r="K30" s="222"/>
    </row>
    <row r="31" spans="2:6" ht="12.75">
      <c r="B31" s="152" t="s">
        <v>116</v>
      </c>
      <c r="C31" s="153">
        <v>3</v>
      </c>
      <c r="D31" s="153">
        <v>3</v>
      </c>
      <c r="E31" s="153">
        <v>2</v>
      </c>
      <c r="F31" s="154">
        <f>C31*D31/E31</f>
        <v>4.5</v>
      </c>
    </row>
    <row r="32" spans="2:6" ht="13.5" thickBot="1">
      <c r="B32" s="161" t="s">
        <v>51</v>
      </c>
      <c r="C32" s="155">
        <f>SUM(C29:C31)</f>
        <v>9</v>
      </c>
      <c r="D32" s="155"/>
      <c r="E32" s="155"/>
      <c r="F32" s="243">
        <f>SUM(F29:F31)</f>
        <v>9</v>
      </c>
    </row>
    <row r="33" spans="2:6" ht="12.75">
      <c r="B33" s="197" t="s">
        <v>210</v>
      </c>
      <c r="C33" s="16"/>
      <c r="D33" s="16"/>
      <c r="E33" s="16"/>
      <c r="F33" s="16"/>
    </row>
    <row r="34" spans="2:6" ht="12.75">
      <c r="B34" s="197"/>
      <c r="C34" s="16"/>
      <c r="D34" s="16"/>
      <c r="E34" s="16"/>
      <c r="F34" s="16"/>
    </row>
    <row r="35" spans="2:6" ht="12.75">
      <c r="B35" s="196" t="s">
        <v>209</v>
      </c>
      <c r="C35" s="16"/>
      <c r="D35" s="16"/>
      <c r="E35" s="16"/>
      <c r="F35" s="16"/>
    </row>
    <row r="36" spans="3:6" ht="12.75">
      <c r="C36" s="16"/>
      <c r="D36" s="16"/>
      <c r="E36" s="16"/>
      <c r="F36" s="16"/>
    </row>
    <row r="37" ht="13.5" thickBot="1">
      <c r="B37" s="148" t="s">
        <v>114</v>
      </c>
    </row>
    <row r="38" spans="2:11" ht="38.25">
      <c r="B38" s="149" t="s">
        <v>108</v>
      </c>
      <c r="C38" s="150" t="s">
        <v>109</v>
      </c>
      <c r="D38" s="150" t="s">
        <v>110</v>
      </c>
      <c r="E38" s="150" t="s">
        <v>111</v>
      </c>
      <c r="F38" s="151" t="s">
        <v>112</v>
      </c>
      <c r="H38" s="174"/>
      <c r="I38" s="174"/>
      <c r="J38" s="174"/>
      <c r="K38" s="174"/>
    </row>
    <row r="39" spans="2:8" ht="12.75">
      <c r="B39" s="199" t="s">
        <v>211</v>
      </c>
      <c r="C39" s="200" t="s">
        <v>212</v>
      </c>
      <c r="D39" s="200" t="s">
        <v>213</v>
      </c>
      <c r="E39" s="200" t="s">
        <v>214</v>
      </c>
      <c r="F39" s="201" t="s">
        <v>215</v>
      </c>
      <c r="H39" s="209"/>
    </row>
    <row r="40" spans="2:11" ht="12.75">
      <c r="B40" s="152" t="s">
        <v>115</v>
      </c>
      <c r="C40" s="153">
        <v>3</v>
      </c>
      <c r="D40" s="153">
        <v>6</v>
      </c>
      <c r="E40" s="153">
        <v>3</v>
      </c>
      <c r="F40" s="154">
        <f>C40*D40/E40</f>
        <v>6</v>
      </c>
      <c r="H40" t="s">
        <v>225</v>
      </c>
      <c r="I40" s="235">
        <f>F42*1</f>
        <v>6</v>
      </c>
      <c r="J40" s="222" t="s">
        <v>228</v>
      </c>
      <c r="K40" s="222"/>
    </row>
    <row r="41" spans="2:11" ht="12.75">
      <c r="B41" s="157"/>
      <c r="C41" s="158"/>
      <c r="D41" s="158"/>
      <c r="E41" s="158"/>
      <c r="F41" s="159"/>
      <c r="H41" t="s">
        <v>226</v>
      </c>
      <c r="I41" s="235">
        <f>F42*1</f>
        <v>6</v>
      </c>
      <c r="J41" s="222" t="s">
        <v>228</v>
      </c>
      <c r="K41" s="222"/>
    </row>
    <row r="42" spans="2:11" ht="13.5" thickBot="1">
      <c r="B42" s="161" t="s">
        <v>51</v>
      </c>
      <c r="C42" s="155">
        <f>SUM(C40:C41)</f>
        <v>3</v>
      </c>
      <c r="D42" s="160"/>
      <c r="E42" s="160"/>
      <c r="F42" s="156">
        <f>SUM(F40:F40)</f>
        <v>6</v>
      </c>
      <c r="H42" t="s">
        <v>223</v>
      </c>
      <c r="I42" s="235">
        <f>F42*1</f>
        <v>6</v>
      </c>
      <c r="J42" s="222" t="s">
        <v>228</v>
      </c>
      <c r="K42" s="222"/>
    </row>
    <row r="43" spans="3:6" ht="12.75">
      <c r="C43" s="16"/>
      <c r="D43" s="16"/>
      <c r="E43" s="16"/>
      <c r="F43" s="16"/>
    </row>
    <row r="44" spans="2:6" ht="13.5" thickBot="1">
      <c r="B44" s="148" t="s">
        <v>121</v>
      </c>
      <c r="C44" s="16"/>
      <c r="D44" s="16"/>
      <c r="E44" s="16"/>
      <c r="F44" s="16"/>
    </row>
    <row r="45" spans="2:7" ht="12.75">
      <c r="B45" s="410"/>
      <c r="C45" s="412" t="s">
        <v>109</v>
      </c>
      <c r="D45" s="412" t="s">
        <v>120</v>
      </c>
      <c r="E45" s="414" t="s">
        <v>23</v>
      </c>
      <c r="F45" s="414"/>
      <c r="G45" s="415"/>
    </row>
    <row r="46" spans="2:7" ht="38.25">
      <c r="B46" s="411"/>
      <c r="C46" s="413"/>
      <c r="D46" s="413"/>
      <c r="E46" s="162" t="s">
        <v>130</v>
      </c>
      <c r="F46" s="162" t="s">
        <v>131</v>
      </c>
      <c r="G46" s="163" t="s">
        <v>51</v>
      </c>
    </row>
    <row r="47" spans="2:7" ht="12.75">
      <c r="B47" s="152" t="str">
        <f>B26</f>
        <v>Sem Genap TA 2013</v>
      </c>
      <c r="C47" s="164">
        <f>C32</f>
        <v>9</v>
      </c>
      <c r="D47" s="153">
        <f>F32</f>
        <v>9</v>
      </c>
      <c r="E47" s="153">
        <f>F32*1</f>
        <v>9</v>
      </c>
      <c r="F47" s="153">
        <f>0</f>
        <v>0</v>
      </c>
      <c r="G47" s="171">
        <f>SUM(E47:F47)</f>
        <v>9</v>
      </c>
    </row>
    <row r="48" spans="2:7" ht="12.75">
      <c r="B48" s="157" t="str">
        <f>B37</f>
        <v>Sem Ganjil TA 2014</v>
      </c>
      <c r="C48" s="165">
        <f>C42</f>
        <v>3</v>
      </c>
      <c r="D48" s="153">
        <f>F42</f>
        <v>6</v>
      </c>
      <c r="E48" s="153">
        <f>F42*1</f>
        <v>6</v>
      </c>
      <c r="F48" s="153">
        <v>0</v>
      </c>
      <c r="G48" s="171">
        <f>SUM(E48:F48)</f>
        <v>6</v>
      </c>
    </row>
    <row r="49" spans="2:7" ht="13.5" thickBot="1">
      <c r="B49" s="161" t="s">
        <v>51</v>
      </c>
      <c r="C49" s="166">
        <f>SUM(C47:C48)</f>
        <v>12</v>
      </c>
      <c r="D49" s="202">
        <f>SUM(D47:D48)</f>
        <v>15</v>
      </c>
      <c r="E49" s="155">
        <f>SUM(E47:E48)</f>
        <v>15</v>
      </c>
      <c r="F49" s="155">
        <f>SUM(F47:F48)</f>
        <v>0</v>
      </c>
      <c r="G49" s="203">
        <f>SUM(G47:G48)</f>
        <v>15</v>
      </c>
    </row>
    <row r="50" spans="3:6" ht="12.75">
      <c r="C50" s="16"/>
      <c r="D50" s="16"/>
      <c r="E50" s="16"/>
      <c r="F50" s="16"/>
    </row>
    <row r="52" spans="1:7" ht="12.75">
      <c r="A52" s="167">
        <v>2</v>
      </c>
      <c r="B52" s="168" t="s">
        <v>132</v>
      </c>
      <c r="C52" s="168"/>
      <c r="D52" s="168"/>
      <c r="E52" s="168"/>
      <c r="F52" s="168"/>
      <c r="G52" s="184">
        <f>D58</f>
        <v>1</v>
      </c>
    </row>
    <row r="53" spans="8:11" ht="26.25" customHeight="1" thickBot="1">
      <c r="H53" s="174"/>
      <c r="I53" s="174"/>
      <c r="J53" s="174"/>
      <c r="K53" s="174"/>
    </row>
    <row r="54" spans="1:15" s="204" customFormat="1" ht="25.5">
      <c r="A54"/>
      <c r="B54" s="178"/>
      <c r="C54" s="175" t="s">
        <v>133</v>
      </c>
      <c r="D54" s="177" t="s">
        <v>23</v>
      </c>
      <c r="E54"/>
      <c r="F54" s="58"/>
      <c r="G54" s="174"/>
      <c r="H54" s="209"/>
      <c r="I54" s="209"/>
      <c r="J54" s="209"/>
      <c r="K54" s="209"/>
      <c r="N54"/>
      <c r="O54"/>
    </row>
    <row r="55" spans="1:11" ht="12.75">
      <c r="A55" s="204"/>
      <c r="B55" s="205" t="s">
        <v>211</v>
      </c>
      <c r="C55" s="206" t="s">
        <v>212</v>
      </c>
      <c r="D55" s="207" t="s">
        <v>213</v>
      </c>
      <c r="E55" s="204"/>
      <c r="F55" s="208"/>
      <c r="G55" s="209"/>
      <c r="H55" t="s">
        <v>227</v>
      </c>
      <c r="I55" s="235">
        <v>1</v>
      </c>
      <c r="J55" s="222" t="s">
        <v>228</v>
      </c>
      <c r="K55" s="222"/>
    </row>
    <row r="56" spans="2:15" ht="12.75">
      <c r="B56" s="152" t="s">
        <v>107</v>
      </c>
      <c r="C56" s="153"/>
      <c r="D56" s="154">
        <f>1*C56</f>
        <v>0</v>
      </c>
      <c r="N56" s="204"/>
      <c r="O56" s="204"/>
    </row>
    <row r="57" spans="2:4" ht="12.75">
      <c r="B57" s="152" t="s">
        <v>114</v>
      </c>
      <c r="C57" s="153">
        <v>1</v>
      </c>
      <c r="D57" s="154">
        <f>1*C57</f>
        <v>1</v>
      </c>
    </row>
    <row r="58" spans="2:4" ht="13.5" thickBot="1">
      <c r="B58" s="161" t="s">
        <v>51</v>
      </c>
      <c r="C58" s="155">
        <f>SUM(C56:C57)</f>
        <v>1</v>
      </c>
      <c r="D58" s="156">
        <f>SUM(D56:D57)</f>
        <v>1</v>
      </c>
    </row>
    <row r="60" ht="12.75">
      <c r="B60" s="54" t="s">
        <v>136</v>
      </c>
    </row>
    <row r="61" ht="12.75">
      <c r="B61" s="54"/>
    </row>
    <row r="62" ht="12.75">
      <c r="B62" s="210" t="s">
        <v>216</v>
      </c>
    </row>
    <row r="63" ht="27" customHeight="1"/>
    <row r="64" spans="1:7" ht="12.75">
      <c r="A64" s="185">
        <v>3</v>
      </c>
      <c r="B64" s="422" t="s">
        <v>135</v>
      </c>
      <c r="C64" s="422"/>
      <c r="D64" s="422"/>
      <c r="E64" s="422"/>
      <c r="F64" s="422"/>
      <c r="G64" s="186">
        <f>F70</f>
        <v>1</v>
      </c>
    </row>
    <row r="65" ht="13.5" thickBot="1"/>
    <row r="66" spans="2:6" ht="38.25">
      <c r="B66" s="179"/>
      <c r="C66" s="150" t="s">
        <v>107</v>
      </c>
      <c r="D66" s="150" t="s">
        <v>114</v>
      </c>
      <c r="E66" s="172" t="s">
        <v>51</v>
      </c>
      <c r="F66" s="177" t="s">
        <v>23</v>
      </c>
    </row>
    <row r="67" spans="2:6" ht="12.75">
      <c r="B67" s="152" t="s">
        <v>137</v>
      </c>
      <c r="C67" s="153">
        <v>1</v>
      </c>
      <c r="D67" s="153"/>
      <c r="E67" s="153">
        <f>SUM(C67:D67)</f>
        <v>1</v>
      </c>
      <c r="F67" s="154">
        <f>E67*1</f>
        <v>1</v>
      </c>
    </row>
    <row r="68" spans="2:10" ht="12.75">
      <c r="B68" s="152" t="s">
        <v>138</v>
      </c>
      <c r="C68" s="158"/>
      <c r="D68" s="158"/>
      <c r="E68" s="153">
        <f>SUM(C68:D68)</f>
        <v>0</v>
      </c>
      <c r="F68" s="154">
        <f>E68*1</f>
        <v>0</v>
      </c>
      <c r="I68">
        <v>50</v>
      </c>
      <c r="J68" t="s">
        <v>229</v>
      </c>
    </row>
    <row r="69" spans="2:6" ht="12.75">
      <c r="B69" s="152" t="s">
        <v>139</v>
      </c>
      <c r="C69" s="158"/>
      <c r="D69" s="153"/>
      <c r="E69" s="153">
        <f>SUM(C69:D69)</f>
        <v>0</v>
      </c>
      <c r="F69" s="154">
        <f>E69*1</f>
        <v>0</v>
      </c>
    </row>
    <row r="70" spans="2:6" ht="13.5" thickBot="1">
      <c r="B70" s="161" t="s">
        <v>51</v>
      </c>
      <c r="C70" s="160"/>
      <c r="D70" s="160"/>
      <c r="E70" s="155">
        <f>SUM(E67:E69)</f>
        <v>1</v>
      </c>
      <c r="F70" s="156">
        <f>SUM(F67:F69)</f>
        <v>1</v>
      </c>
    </row>
    <row r="72" ht="12.75">
      <c r="B72" s="54" t="s">
        <v>136</v>
      </c>
    </row>
    <row r="73" ht="12.75">
      <c r="B73" s="54"/>
    </row>
    <row r="74" ht="12.75">
      <c r="B74" s="210" t="s">
        <v>217</v>
      </c>
    </row>
    <row r="76" spans="1:7" ht="12.75">
      <c r="A76" s="167">
        <v>4</v>
      </c>
      <c r="B76" s="168" t="s">
        <v>140</v>
      </c>
      <c r="C76" s="168"/>
      <c r="D76" s="168"/>
      <c r="E76" s="168"/>
      <c r="F76" s="168"/>
      <c r="G76" s="184">
        <f>F89+G89</f>
        <v>4.5</v>
      </c>
    </row>
    <row r="78" spans="2:11" ht="13.5" customHeight="1" thickBot="1">
      <c r="B78" s="54" t="s">
        <v>141</v>
      </c>
      <c r="H78" s="183"/>
      <c r="I78" s="221"/>
      <c r="J78" s="221"/>
      <c r="K78" s="221"/>
    </row>
    <row r="79" spans="2:11" ht="39" customHeight="1">
      <c r="B79" s="418" t="s">
        <v>142</v>
      </c>
      <c r="C79" s="414" t="s">
        <v>143</v>
      </c>
      <c r="D79" s="414"/>
      <c r="E79" s="416" t="s">
        <v>146</v>
      </c>
      <c r="F79" s="420" t="s">
        <v>23</v>
      </c>
      <c r="G79" s="421"/>
      <c r="H79" s="183"/>
      <c r="I79" s="221"/>
      <c r="J79" s="221"/>
      <c r="K79" s="221"/>
    </row>
    <row r="80" spans="2:7" ht="38.25">
      <c r="B80" s="419"/>
      <c r="C80" s="181" t="s">
        <v>144</v>
      </c>
      <c r="D80" s="181" t="s">
        <v>145</v>
      </c>
      <c r="E80" s="417"/>
      <c r="F80" s="162" t="s">
        <v>147</v>
      </c>
      <c r="G80" s="176" t="s">
        <v>148</v>
      </c>
    </row>
    <row r="81" spans="2:11" ht="12.75">
      <c r="B81" s="236" t="s">
        <v>107</v>
      </c>
      <c r="C81" s="158"/>
      <c r="D81" s="158"/>
      <c r="E81" s="158"/>
      <c r="F81" s="158"/>
      <c r="G81" s="159"/>
      <c r="H81" s="217" t="s">
        <v>261</v>
      </c>
      <c r="I81" s="16"/>
      <c r="J81" s="16"/>
      <c r="K81" s="16"/>
    </row>
    <row r="82" spans="2:11" ht="12.75">
      <c r="B82" s="152" t="s">
        <v>247</v>
      </c>
      <c r="C82" s="153">
        <v>2</v>
      </c>
      <c r="D82" s="182"/>
      <c r="E82" s="153">
        <v>1</v>
      </c>
      <c r="F82" s="153">
        <f>C82*1</f>
        <v>2</v>
      </c>
      <c r="G82" s="154">
        <f>D82*(0.5/E82)</f>
        <v>0</v>
      </c>
      <c r="H82" s="16"/>
      <c r="I82" s="231">
        <f>(C82+D83)*2</f>
        <v>8</v>
      </c>
      <c r="J82" s="238" t="s">
        <v>260</v>
      </c>
      <c r="K82" s="217"/>
    </row>
    <row r="83" spans="2:7" ht="12.75">
      <c r="B83" s="152" t="s">
        <v>248</v>
      </c>
      <c r="C83" s="158"/>
      <c r="D83" s="182">
        <v>2</v>
      </c>
      <c r="E83" s="153">
        <v>1</v>
      </c>
      <c r="F83" s="153">
        <f>C83*1</f>
        <v>0</v>
      </c>
      <c r="G83" s="154">
        <f>D83*(0.5/E83)</f>
        <v>1</v>
      </c>
    </row>
    <row r="84" spans="2:7" ht="12.75">
      <c r="B84" s="152"/>
      <c r="C84" s="158"/>
      <c r="D84" s="182"/>
      <c r="E84" s="153"/>
      <c r="F84" s="153"/>
      <c r="G84" s="154"/>
    </row>
    <row r="85" spans="2:10" ht="12.75">
      <c r="B85" s="236" t="s">
        <v>114</v>
      </c>
      <c r="C85" s="158"/>
      <c r="D85" s="182"/>
      <c r="E85" s="153"/>
      <c r="F85" s="153"/>
      <c r="G85" s="154"/>
      <c r="I85" s="237">
        <f>2*D86</f>
        <v>6</v>
      </c>
      <c r="J85" s="54" t="s">
        <v>260</v>
      </c>
    </row>
    <row r="86" spans="2:7" ht="12.75">
      <c r="B86" s="152" t="s">
        <v>259</v>
      </c>
      <c r="C86" s="158"/>
      <c r="D86" s="182">
        <v>3</v>
      </c>
      <c r="E86" s="153">
        <v>1</v>
      </c>
      <c r="F86" s="153"/>
      <c r="G86" s="154">
        <f>D86*(0.5/E86)</f>
        <v>1.5</v>
      </c>
    </row>
    <row r="87" spans="2:7" ht="12.75">
      <c r="B87" s="152"/>
      <c r="C87" s="158"/>
      <c r="D87" s="182"/>
      <c r="E87" s="153"/>
      <c r="F87" s="153"/>
      <c r="G87" s="154"/>
    </row>
    <row r="88" spans="2:7" ht="12.75">
      <c r="B88" s="157"/>
      <c r="C88" s="158"/>
      <c r="D88" s="158"/>
      <c r="E88" s="153"/>
      <c r="F88" s="158"/>
      <c r="G88" s="159"/>
    </row>
    <row r="89" spans="2:7" ht="13.5" thickBot="1">
      <c r="B89" s="161" t="s">
        <v>51</v>
      </c>
      <c r="C89" s="232">
        <f>SUM(C82:C86)</f>
        <v>2</v>
      </c>
      <c r="D89" s="232">
        <f>SUM(D82:D86)</f>
        <v>5</v>
      </c>
      <c r="E89" s="155"/>
      <c r="F89" s="155">
        <f>SUM(F82:F83)</f>
        <v>2</v>
      </c>
      <c r="G89" s="156">
        <f>SUM(G82:G86)</f>
        <v>2.5</v>
      </c>
    </row>
    <row r="93" spans="1:7" ht="12.75">
      <c r="A93" s="167">
        <v>5</v>
      </c>
      <c r="B93" s="168" t="s">
        <v>152</v>
      </c>
      <c r="C93" s="168"/>
      <c r="D93" s="168"/>
      <c r="E93" s="168"/>
      <c r="F93" s="168"/>
      <c r="G93" s="184">
        <f>F105+G105</f>
        <v>3</v>
      </c>
    </row>
    <row r="94" ht="13.5" customHeight="1" thickBot="1"/>
    <row r="95" spans="2:7" ht="12.75">
      <c r="B95" s="418" t="s">
        <v>142</v>
      </c>
      <c r="C95" s="414" t="s">
        <v>153</v>
      </c>
      <c r="D95" s="414"/>
      <c r="E95" s="416" t="s">
        <v>156</v>
      </c>
      <c r="F95" s="420" t="s">
        <v>23</v>
      </c>
      <c r="G95" s="421"/>
    </row>
    <row r="96" spans="2:7" ht="25.5">
      <c r="B96" s="419"/>
      <c r="C96" s="181" t="s">
        <v>154</v>
      </c>
      <c r="D96" s="181" t="s">
        <v>155</v>
      </c>
      <c r="E96" s="417"/>
      <c r="F96" s="162" t="s">
        <v>157</v>
      </c>
      <c r="G96" s="176" t="s">
        <v>158</v>
      </c>
    </row>
    <row r="97" spans="2:8" ht="12.75">
      <c r="B97" s="236" t="s">
        <v>107</v>
      </c>
      <c r="C97" s="158"/>
      <c r="D97" s="158"/>
      <c r="E97" s="158"/>
      <c r="F97" s="158"/>
      <c r="G97" s="159"/>
      <c r="H97" s="54" t="s">
        <v>262</v>
      </c>
    </row>
    <row r="98" spans="2:11" ht="12.75">
      <c r="B98" s="152" t="s">
        <v>249</v>
      </c>
      <c r="C98" s="153">
        <v>2</v>
      </c>
      <c r="D98" s="182"/>
      <c r="E98" s="153"/>
      <c r="F98" s="153">
        <f>C98*1</f>
        <v>2</v>
      </c>
      <c r="G98" s="154"/>
      <c r="I98" s="231">
        <f>(C98+D99)*1</f>
        <v>3</v>
      </c>
      <c r="J98" s="54" t="s">
        <v>260</v>
      </c>
      <c r="K98" s="54"/>
    </row>
    <row r="99" spans="2:9" ht="12.75">
      <c r="B99" s="152" t="s">
        <v>159</v>
      </c>
      <c r="C99" s="158"/>
      <c r="D99" s="182">
        <v>1</v>
      </c>
      <c r="E99" s="153"/>
      <c r="F99" s="153">
        <f>C99*1</f>
        <v>0</v>
      </c>
      <c r="G99" s="154">
        <f>D99*0.5</f>
        <v>0.5</v>
      </c>
      <c r="I99" s="16"/>
    </row>
    <row r="100" spans="2:10" ht="12.75">
      <c r="B100" s="152"/>
      <c r="C100" s="158"/>
      <c r="D100" s="182"/>
      <c r="E100" s="153"/>
      <c r="F100" s="153"/>
      <c r="G100" s="154"/>
      <c r="I100" s="237">
        <f>1*D102</f>
        <v>1</v>
      </c>
      <c r="J100" s="54" t="s">
        <v>260</v>
      </c>
    </row>
    <row r="101" spans="2:7" ht="12.75">
      <c r="B101" s="236" t="s">
        <v>114</v>
      </c>
      <c r="C101" s="158"/>
      <c r="D101" s="182"/>
      <c r="E101" s="153"/>
      <c r="F101" s="153"/>
      <c r="G101" s="154"/>
    </row>
    <row r="102" spans="2:7" ht="12.75">
      <c r="B102" s="152" t="s">
        <v>258</v>
      </c>
      <c r="C102" s="158"/>
      <c r="D102" s="182">
        <v>1</v>
      </c>
      <c r="E102" s="153"/>
      <c r="F102" s="153"/>
      <c r="G102" s="154">
        <f>D102*0.5</f>
        <v>0.5</v>
      </c>
    </row>
    <row r="103" spans="2:7" ht="12.75">
      <c r="B103" s="152"/>
      <c r="C103" s="158"/>
      <c r="D103" s="182"/>
      <c r="E103" s="153"/>
      <c r="F103" s="153"/>
      <c r="G103" s="154"/>
    </row>
    <row r="104" spans="2:7" ht="12.75">
      <c r="B104" s="157"/>
      <c r="C104" s="158"/>
      <c r="D104" s="158"/>
      <c r="E104" s="153"/>
      <c r="F104" s="158"/>
      <c r="G104" s="159"/>
    </row>
    <row r="105" spans="2:7" ht="13.5" thickBot="1">
      <c r="B105" s="161" t="s">
        <v>51</v>
      </c>
      <c r="C105" s="155">
        <f>SUM(C98:C103)</f>
        <v>2</v>
      </c>
      <c r="D105" s="155">
        <f>SUM(D98:D103)</f>
        <v>2</v>
      </c>
      <c r="E105" s="155"/>
      <c r="F105" s="155">
        <f>SUM(F98:F103)</f>
        <v>2</v>
      </c>
      <c r="G105" s="156">
        <f>SUM(G98:G103)</f>
        <v>1</v>
      </c>
    </row>
    <row r="106" ht="12" customHeight="1"/>
    <row r="108" spans="1:7" ht="14.25" customHeight="1">
      <c r="A108" s="167">
        <v>6</v>
      </c>
      <c r="B108" s="168" t="s">
        <v>160</v>
      </c>
      <c r="C108" s="168"/>
      <c r="D108" s="168"/>
      <c r="E108" s="168"/>
      <c r="F108" s="168"/>
      <c r="G108" s="184">
        <f>F113</f>
        <v>0</v>
      </c>
    </row>
    <row r="109" ht="12.75">
      <c r="B109" s="54" t="s">
        <v>207</v>
      </c>
    </row>
    <row r="110" ht="13.5" thickBot="1"/>
    <row r="111" spans="2:6" ht="38.25">
      <c r="B111" s="180"/>
      <c r="C111" s="150" t="s">
        <v>107</v>
      </c>
      <c r="D111" s="150" t="s">
        <v>114</v>
      </c>
      <c r="E111" s="172" t="s">
        <v>51</v>
      </c>
      <c r="F111" s="151" t="s">
        <v>162</v>
      </c>
    </row>
    <row r="112" spans="2:6" ht="12.75">
      <c r="B112" s="157"/>
      <c r="C112" s="158"/>
      <c r="D112" s="158"/>
      <c r="E112" s="158"/>
      <c r="F112" s="159"/>
    </row>
    <row r="113" spans="2:6" ht="12.75">
      <c r="B113" s="188" t="s">
        <v>161</v>
      </c>
      <c r="C113" s="189"/>
      <c r="D113" s="189"/>
      <c r="E113" s="189">
        <f>SUM(C113:D113)</f>
        <v>0</v>
      </c>
      <c r="F113" s="190">
        <f>E113*2</f>
        <v>0</v>
      </c>
    </row>
    <row r="114" spans="2:6" ht="13.5" thickBot="1">
      <c r="B114" s="187"/>
      <c r="C114" s="160"/>
      <c r="D114" s="160"/>
      <c r="E114" s="160"/>
      <c r="F114" s="170"/>
    </row>
    <row r="117" spans="1:7" ht="12.75">
      <c r="A117" s="167">
        <v>7</v>
      </c>
      <c r="B117" s="168" t="s">
        <v>163</v>
      </c>
      <c r="C117" s="168"/>
      <c r="D117" s="168"/>
      <c r="E117" s="168"/>
      <c r="F117" s="168"/>
      <c r="G117" s="184">
        <f>E130</f>
        <v>5</v>
      </c>
    </row>
    <row r="119" ht="13.5" thickBot="1">
      <c r="B119" s="148" t="s">
        <v>107</v>
      </c>
    </row>
    <row r="120" spans="2:5" ht="25.5">
      <c r="B120" s="180" t="s">
        <v>164</v>
      </c>
      <c r="C120" s="150" t="s">
        <v>166</v>
      </c>
      <c r="D120" s="150" t="s">
        <v>167</v>
      </c>
      <c r="E120" s="151" t="s">
        <v>117</v>
      </c>
    </row>
    <row r="121" spans="2:5" ht="12.75">
      <c r="B121" s="152" t="s">
        <v>165</v>
      </c>
      <c r="C121" s="158"/>
      <c r="D121" s="153">
        <v>20</v>
      </c>
      <c r="E121" s="154">
        <f>C121*D121</f>
        <v>0</v>
      </c>
    </row>
    <row r="122" spans="2:5" ht="12.75">
      <c r="B122" s="152" t="s">
        <v>168</v>
      </c>
      <c r="C122" s="158"/>
      <c r="D122" s="153">
        <v>5</v>
      </c>
      <c r="E122" s="154">
        <f aca="true" t="shared" si="0" ref="E122:E128">C122*D122</f>
        <v>0</v>
      </c>
    </row>
    <row r="123" spans="2:11" ht="12.75">
      <c r="B123" s="152" t="s">
        <v>169</v>
      </c>
      <c r="C123" s="153">
        <v>1</v>
      </c>
      <c r="D123" s="153">
        <v>5</v>
      </c>
      <c r="E123" s="154">
        <f t="shared" si="0"/>
        <v>5</v>
      </c>
      <c r="I123" s="169">
        <f>10*C130</f>
        <v>10</v>
      </c>
      <c r="J123" s="54" t="s">
        <v>228</v>
      </c>
      <c r="K123" s="54"/>
    </row>
    <row r="124" spans="2:5" ht="12.75">
      <c r="B124" s="152" t="s">
        <v>170</v>
      </c>
      <c r="C124" s="158"/>
      <c r="D124" s="153">
        <v>5</v>
      </c>
      <c r="E124" s="154">
        <f t="shared" si="0"/>
        <v>0</v>
      </c>
    </row>
    <row r="125" spans="2:5" ht="12.75">
      <c r="B125" s="152" t="s">
        <v>171</v>
      </c>
      <c r="C125" s="158"/>
      <c r="D125" s="153">
        <v>5</v>
      </c>
      <c r="E125" s="154">
        <f t="shared" si="0"/>
        <v>0</v>
      </c>
    </row>
    <row r="126" spans="2:5" ht="12.75">
      <c r="B126" s="152" t="s">
        <v>172</v>
      </c>
      <c r="C126" s="158"/>
      <c r="D126" s="153">
        <v>5</v>
      </c>
      <c r="E126" s="154">
        <f t="shared" si="0"/>
        <v>0</v>
      </c>
    </row>
    <row r="127" spans="2:5" ht="12.75">
      <c r="B127" s="152" t="s">
        <v>173</v>
      </c>
      <c r="C127" s="158"/>
      <c r="D127" s="153">
        <v>5</v>
      </c>
      <c r="E127" s="154">
        <f t="shared" si="0"/>
        <v>0</v>
      </c>
    </row>
    <row r="128" spans="2:5" ht="12.75">
      <c r="B128" s="152" t="s">
        <v>174</v>
      </c>
      <c r="C128" s="158"/>
      <c r="D128" s="153">
        <v>5</v>
      </c>
      <c r="E128" s="154">
        <f t="shared" si="0"/>
        <v>0</v>
      </c>
    </row>
    <row r="129" spans="2:5" ht="12.75">
      <c r="B129" s="157"/>
      <c r="C129" s="158"/>
      <c r="D129" s="158"/>
      <c r="E129" s="159"/>
    </row>
    <row r="130" spans="2:5" ht="13.5" thickBot="1">
      <c r="B130" s="161" t="s">
        <v>51</v>
      </c>
      <c r="C130" s="155">
        <f>SUM(C121:C128)</f>
        <v>1</v>
      </c>
      <c r="D130" s="160"/>
      <c r="E130" s="156">
        <f>SUM(E121:E128)</f>
        <v>5</v>
      </c>
    </row>
    <row r="132" ht="13.5" thickBot="1">
      <c r="B132" s="148" t="s">
        <v>257</v>
      </c>
    </row>
    <row r="133" spans="2:5" ht="25.5">
      <c r="B133" s="180" t="s">
        <v>164</v>
      </c>
      <c r="C133" s="150" t="s">
        <v>166</v>
      </c>
      <c r="D133" s="150" t="s">
        <v>167</v>
      </c>
      <c r="E133" s="151" t="s">
        <v>117</v>
      </c>
    </row>
    <row r="134" spans="2:5" ht="12.75">
      <c r="B134" s="152" t="s">
        <v>165</v>
      </c>
      <c r="C134" s="158"/>
      <c r="D134" s="153">
        <v>20</v>
      </c>
      <c r="E134" s="154">
        <f>C134*D134</f>
        <v>0</v>
      </c>
    </row>
    <row r="135" spans="2:5" ht="12.75">
      <c r="B135" s="152" t="s">
        <v>168</v>
      </c>
      <c r="C135" s="158"/>
      <c r="D135" s="153">
        <v>5</v>
      </c>
      <c r="E135" s="154">
        <f aca="true" t="shared" si="1" ref="E135:E141">C135*D135</f>
        <v>0</v>
      </c>
    </row>
    <row r="136" spans="2:11" ht="12.75">
      <c r="B136" s="152" t="s">
        <v>169</v>
      </c>
      <c r="C136" s="153"/>
      <c r="D136" s="153">
        <v>5</v>
      </c>
      <c r="E136" s="154">
        <f t="shared" si="1"/>
        <v>0</v>
      </c>
      <c r="I136" s="234">
        <f>10*C143</f>
        <v>0</v>
      </c>
      <c r="J136" s="54" t="s">
        <v>228</v>
      </c>
      <c r="K136" s="54"/>
    </row>
    <row r="137" spans="2:5" ht="12.75">
      <c r="B137" s="152" t="s">
        <v>170</v>
      </c>
      <c r="C137" s="158"/>
      <c r="D137" s="153">
        <v>5</v>
      </c>
      <c r="E137" s="154">
        <f t="shared" si="1"/>
        <v>0</v>
      </c>
    </row>
    <row r="138" spans="2:5" ht="12.75">
      <c r="B138" s="152" t="s">
        <v>171</v>
      </c>
      <c r="C138" s="158"/>
      <c r="D138" s="153">
        <v>5</v>
      </c>
      <c r="E138" s="154">
        <f t="shared" si="1"/>
        <v>0</v>
      </c>
    </row>
    <row r="139" spans="2:5" ht="12.75">
      <c r="B139" s="152" t="s">
        <v>172</v>
      </c>
      <c r="C139" s="158"/>
      <c r="D139" s="153">
        <v>5</v>
      </c>
      <c r="E139" s="154">
        <f t="shared" si="1"/>
        <v>0</v>
      </c>
    </row>
    <row r="140" spans="2:5" ht="12.75">
      <c r="B140" s="152" t="s">
        <v>173</v>
      </c>
      <c r="C140" s="158"/>
      <c r="D140" s="153">
        <v>5</v>
      </c>
      <c r="E140" s="154">
        <f t="shared" si="1"/>
        <v>0</v>
      </c>
    </row>
    <row r="141" spans="2:5" ht="12.75">
      <c r="B141" s="152" t="s">
        <v>174</v>
      </c>
      <c r="C141" s="153"/>
      <c r="D141" s="153">
        <v>5</v>
      </c>
      <c r="E141" s="154">
        <f t="shared" si="1"/>
        <v>0</v>
      </c>
    </row>
    <row r="142" spans="2:5" ht="12.75">
      <c r="B142" s="157"/>
      <c r="C142" s="158"/>
      <c r="D142" s="158"/>
      <c r="E142" s="159"/>
    </row>
    <row r="143" spans="2:5" ht="13.5" thickBot="1">
      <c r="B143" s="161" t="s">
        <v>51</v>
      </c>
      <c r="C143" s="155">
        <f>SUM(C134:C141)</f>
        <v>0</v>
      </c>
      <c r="D143" s="160"/>
      <c r="E143" s="156">
        <f>SUM(E134:E141)</f>
        <v>0</v>
      </c>
    </row>
    <row r="145" ht="13.5" thickBot="1">
      <c r="B145" s="148" t="s">
        <v>121</v>
      </c>
    </row>
    <row r="146" spans="2:5" ht="12.75">
      <c r="B146" s="179"/>
      <c r="C146" s="218" t="s">
        <v>263</v>
      </c>
      <c r="D146" s="219" t="s">
        <v>23</v>
      </c>
      <c r="E146" s="54"/>
    </row>
    <row r="147" spans="2:4" ht="12.75">
      <c r="B147" s="152" t="s">
        <v>107</v>
      </c>
      <c r="C147" s="153">
        <f>C130</f>
        <v>1</v>
      </c>
      <c r="D147" s="154">
        <f>E130</f>
        <v>5</v>
      </c>
    </row>
    <row r="148" spans="2:4" ht="12.75">
      <c r="B148" s="152" t="s">
        <v>114</v>
      </c>
      <c r="C148" s="153">
        <f>C143</f>
        <v>0</v>
      </c>
      <c r="D148" s="154">
        <f>E143</f>
        <v>0</v>
      </c>
    </row>
    <row r="149" spans="2:4" ht="13.5" thickBot="1">
      <c r="B149" s="161" t="s">
        <v>51</v>
      </c>
      <c r="C149" s="155">
        <f>SUM(C147:C148)</f>
        <v>1</v>
      </c>
      <c r="D149" s="156">
        <f>SUM(D147:D148)</f>
        <v>5</v>
      </c>
    </row>
    <row r="150" ht="12.75">
      <c r="B150" s="54"/>
    </row>
    <row r="151" ht="12.75">
      <c r="B151" s="54"/>
    </row>
    <row r="152" ht="12.75">
      <c r="B152" s="148" t="s">
        <v>177</v>
      </c>
    </row>
    <row r="154" spans="8:11" ht="12.75">
      <c r="H154" s="194"/>
      <c r="I154" s="194"/>
      <c r="J154" s="194"/>
      <c r="K154" s="194"/>
    </row>
    <row r="155" spans="1:11" ht="12.75">
      <c r="A155" s="191"/>
      <c r="B155" s="191" t="s">
        <v>178</v>
      </c>
      <c r="C155" s="191"/>
      <c r="D155" s="191"/>
      <c r="E155" s="191"/>
      <c r="F155" s="191"/>
      <c r="G155" s="191"/>
      <c r="H155" s="119"/>
      <c r="I155" s="119"/>
      <c r="J155" s="119"/>
      <c r="K155" s="119"/>
    </row>
    <row r="156" spans="8:11" ht="12.75">
      <c r="H156" s="195"/>
      <c r="I156" s="195"/>
      <c r="J156" s="195"/>
      <c r="K156" s="195"/>
    </row>
    <row r="157" spans="1:7" ht="12.75">
      <c r="A157" s="167">
        <v>1</v>
      </c>
      <c r="B157" s="168" t="s">
        <v>179</v>
      </c>
      <c r="C157" s="168"/>
      <c r="D157" s="168"/>
      <c r="E157" s="168"/>
      <c r="F157" s="168"/>
      <c r="G157" s="184">
        <f>E189</f>
        <v>10</v>
      </c>
    </row>
    <row r="159" ht="13.5" thickBot="1">
      <c r="B159" s="148" t="s">
        <v>107</v>
      </c>
    </row>
    <row r="160" spans="2:5" ht="25.5">
      <c r="B160" s="180" t="s">
        <v>183</v>
      </c>
      <c r="C160" s="150" t="s">
        <v>51</v>
      </c>
      <c r="D160" s="150" t="s">
        <v>182</v>
      </c>
      <c r="E160" s="151" t="s">
        <v>117</v>
      </c>
    </row>
    <row r="161" spans="2:5" ht="12.75">
      <c r="B161" s="152" t="s">
        <v>180</v>
      </c>
      <c r="C161" s="153"/>
      <c r="D161" s="153">
        <v>20</v>
      </c>
      <c r="E161" s="154">
        <f>C161*D161</f>
        <v>0</v>
      </c>
    </row>
    <row r="162" spans="2:5" ht="12.75">
      <c r="B162" s="152" t="s">
        <v>181</v>
      </c>
      <c r="C162" s="153"/>
      <c r="D162" s="153">
        <v>40</v>
      </c>
      <c r="E162" s="154">
        <f aca="true" t="shared" si="2" ref="E162:E170">C162*D162</f>
        <v>0</v>
      </c>
    </row>
    <row r="163" spans="2:5" ht="12.75">
      <c r="B163" s="152" t="s">
        <v>189</v>
      </c>
      <c r="C163" s="153"/>
      <c r="D163" s="153">
        <v>40</v>
      </c>
      <c r="E163" s="154">
        <f t="shared" si="2"/>
        <v>0</v>
      </c>
    </row>
    <row r="164" spans="2:5" ht="12.75">
      <c r="B164" s="152" t="s">
        <v>190</v>
      </c>
      <c r="C164" s="153"/>
      <c r="D164" s="153">
        <v>25</v>
      </c>
      <c r="E164" s="154">
        <f t="shared" si="2"/>
        <v>0</v>
      </c>
    </row>
    <row r="165" spans="2:5" ht="12.75">
      <c r="B165" s="152" t="s">
        <v>191</v>
      </c>
      <c r="C165" s="153"/>
      <c r="D165" s="153">
        <v>10</v>
      </c>
      <c r="E165" s="154">
        <f t="shared" si="2"/>
        <v>0</v>
      </c>
    </row>
    <row r="166" spans="2:11" ht="12.75">
      <c r="B166" s="152" t="s">
        <v>187</v>
      </c>
      <c r="C166" s="153"/>
      <c r="D166" s="153">
        <v>15</v>
      </c>
      <c r="E166" s="154">
        <f t="shared" si="2"/>
        <v>0</v>
      </c>
      <c r="I166" s="231">
        <f>10*C172</f>
        <v>0</v>
      </c>
      <c r="J166" s="54" t="s">
        <v>228</v>
      </c>
      <c r="K166" s="54"/>
    </row>
    <row r="167" spans="2:5" ht="12.75">
      <c r="B167" s="152" t="s">
        <v>188</v>
      </c>
      <c r="C167" s="153"/>
      <c r="D167" s="153">
        <v>10</v>
      </c>
      <c r="E167" s="154">
        <f t="shared" si="2"/>
        <v>0</v>
      </c>
    </row>
    <row r="168" spans="2:5" ht="12.75">
      <c r="B168" s="152" t="s">
        <v>184</v>
      </c>
      <c r="C168" s="153"/>
      <c r="D168" s="153">
        <v>10</v>
      </c>
      <c r="E168" s="154">
        <f t="shared" si="2"/>
        <v>0</v>
      </c>
    </row>
    <row r="169" spans="2:5" ht="12.75">
      <c r="B169" s="152" t="s">
        <v>185</v>
      </c>
      <c r="C169" s="153"/>
      <c r="D169" s="153">
        <v>5</v>
      </c>
      <c r="E169" s="154">
        <f t="shared" si="2"/>
        <v>0</v>
      </c>
    </row>
    <row r="170" spans="2:5" ht="12.75">
      <c r="B170" s="152" t="s">
        <v>186</v>
      </c>
      <c r="C170" s="153"/>
      <c r="D170" s="153">
        <v>1</v>
      </c>
      <c r="E170" s="154">
        <f t="shared" si="2"/>
        <v>0</v>
      </c>
    </row>
    <row r="171" spans="2:5" ht="12.75">
      <c r="B171" s="157"/>
      <c r="C171" s="158"/>
      <c r="D171" s="158"/>
      <c r="E171" s="159"/>
    </row>
    <row r="172" spans="2:5" ht="13.5" thickBot="1">
      <c r="B172" s="161" t="s">
        <v>51</v>
      </c>
      <c r="C172" s="155">
        <f>SUM(C161:C171)</f>
        <v>0</v>
      </c>
      <c r="D172" s="160"/>
      <c r="E172" s="156">
        <f>SUM(E161:E170)</f>
        <v>0</v>
      </c>
    </row>
    <row r="174" ht="12.75">
      <c r="B174" s="54" t="s">
        <v>194</v>
      </c>
    </row>
    <row r="175" ht="12.75">
      <c r="B175" s="54"/>
    </row>
    <row r="176" ht="13.5" thickBot="1">
      <c r="B176" s="148" t="s">
        <v>114</v>
      </c>
    </row>
    <row r="177" spans="2:5" ht="25.5">
      <c r="B177" s="180" t="s">
        <v>183</v>
      </c>
      <c r="C177" s="150" t="s">
        <v>51</v>
      </c>
      <c r="D177" s="150" t="s">
        <v>182</v>
      </c>
      <c r="E177" s="151" t="s">
        <v>117</v>
      </c>
    </row>
    <row r="178" spans="2:5" ht="12.75">
      <c r="B178" s="152" t="s">
        <v>180</v>
      </c>
      <c r="C178" s="153"/>
      <c r="D178" s="153">
        <v>20</v>
      </c>
      <c r="E178" s="154">
        <f>C178*D178</f>
        <v>0</v>
      </c>
    </row>
    <row r="179" spans="2:5" ht="12.75">
      <c r="B179" s="152" t="s">
        <v>181</v>
      </c>
      <c r="C179" s="153"/>
      <c r="D179" s="153">
        <v>40</v>
      </c>
      <c r="E179" s="154">
        <f aca="true" t="shared" si="3" ref="E179:E187">C179*D179</f>
        <v>0</v>
      </c>
    </row>
    <row r="180" spans="2:5" ht="12.75">
      <c r="B180" s="152" t="s">
        <v>189</v>
      </c>
      <c r="C180" s="153"/>
      <c r="D180" s="153">
        <v>40</v>
      </c>
      <c r="E180" s="154">
        <f t="shared" si="3"/>
        <v>0</v>
      </c>
    </row>
    <row r="181" spans="2:5" ht="12.75">
      <c r="B181" s="152" t="s">
        <v>190</v>
      </c>
      <c r="C181" s="153"/>
      <c r="D181" s="153">
        <v>25</v>
      </c>
      <c r="E181" s="154">
        <f t="shared" si="3"/>
        <v>0</v>
      </c>
    </row>
    <row r="182" spans="2:5" ht="12.75">
      <c r="B182" s="152" t="s">
        <v>191</v>
      </c>
      <c r="C182" s="153">
        <v>1</v>
      </c>
      <c r="D182" s="153">
        <v>10</v>
      </c>
      <c r="E182" s="154">
        <f t="shared" si="3"/>
        <v>10</v>
      </c>
    </row>
    <row r="183" spans="2:11" ht="12.75">
      <c r="B183" s="152" t="s">
        <v>187</v>
      </c>
      <c r="C183" s="153"/>
      <c r="D183" s="153">
        <v>15</v>
      </c>
      <c r="E183" s="154">
        <f t="shared" si="3"/>
        <v>0</v>
      </c>
      <c r="I183" s="237">
        <f>10*C189</f>
        <v>10</v>
      </c>
      <c r="J183" s="54" t="s">
        <v>228</v>
      </c>
      <c r="K183" s="54"/>
    </row>
    <row r="184" spans="2:5" ht="12.75">
      <c r="B184" s="152" t="s">
        <v>188</v>
      </c>
      <c r="C184" s="153"/>
      <c r="D184" s="153">
        <v>10</v>
      </c>
      <c r="E184" s="154">
        <f t="shared" si="3"/>
        <v>0</v>
      </c>
    </row>
    <row r="185" spans="2:5" ht="12.75">
      <c r="B185" s="152" t="s">
        <v>184</v>
      </c>
      <c r="C185" s="153"/>
      <c r="D185" s="153">
        <v>10</v>
      </c>
      <c r="E185" s="154">
        <f t="shared" si="3"/>
        <v>0</v>
      </c>
    </row>
    <row r="186" spans="2:5" ht="12.75">
      <c r="B186" s="152" t="s">
        <v>185</v>
      </c>
      <c r="C186" s="153"/>
      <c r="D186" s="153">
        <v>5</v>
      </c>
      <c r="E186" s="154">
        <f t="shared" si="3"/>
        <v>0</v>
      </c>
    </row>
    <row r="187" spans="2:5" ht="12.75">
      <c r="B187" s="152" t="s">
        <v>186</v>
      </c>
      <c r="C187" s="153"/>
      <c r="D187" s="153">
        <v>1</v>
      </c>
      <c r="E187" s="154">
        <f t="shared" si="3"/>
        <v>0</v>
      </c>
    </row>
    <row r="188" spans="2:5" ht="12.75">
      <c r="B188" s="157"/>
      <c r="C188" s="158"/>
      <c r="D188" s="158"/>
      <c r="E188" s="159"/>
    </row>
    <row r="189" spans="2:5" ht="13.5" thickBot="1">
      <c r="B189" s="161" t="s">
        <v>51</v>
      </c>
      <c r="C189" s="155">
        <f>SUM(C178:C188)</f>
        <v>1</v>
      </c>
      <c r="D189" s="160"/>
      <c r="E189" s="156">
        <f>SUM(E178:E187)</f>
        <v>10</v>
      </c>
    </row>
    <row r="191" ht="12.75">
      <c r="B191" s="54" t="s">
        <v>194</v>
      </c>
    </row>
    <row r="192" ht="12.75">
      <c r="B192" s="54"/>
    </row>
    <row r="193" ht="13.5" thickBot="1">
      <c r="B193" s="148" t="s">
        <v>121</v>
      </c>
    </row>
    <row r="194" spans="2:5" ht="12.75">
      <c r="B194" s="179"/>
      <c r="C194" s="218" t="s">
        <v>263</v>
      </c>
      <c r="D194" s="219" t="s">
        <v>23</v>
      </c>
      <c r="E194" s="54"/>
    </row>
    <row r="195" spans="2:4" ht="12.75">
      <c r="B195" s="152" t="s">
        <v>107</v>
      </c>
      <c r="C195" s="153">
        <f>C172</f>
        <v>0</v>
      </c>
      <c r="D195" s="154">
        <f>E172</f>
        <v>0</v>
      </c>
    </row>
    <row r="196" spans="2:4" ht="12.75">
      <c r="B196" s="152" t="s">
        <v>114</v>
      </c>
      <c r="C196" s="153">
        <f>C189</f>
        <v>1</v>
      </c>
      <c r="D196" s="154">
        <f>E189</f>
        <v>10</v>
      </c>
    </row>
    <row r="197" spans="2:4" ht="13.5" thickBot="1">
      <c r="B197" s="161" t="s">
        <v>51</v>
      </c>
      <c r="C197" s="155">
        <f>SUM(C195:C196)</f>
        <v>1</v>
      </c>
      <c r="D197" s="156">
        <f>SUM(D195:D196)</f>
        <v>10</v>
      </c>
    </row>
    <row r="198" ht="12.75">
      <c r="B198" s="54"/>
    </row>
    <row r="200" ht="12.75">
      <c r="B200" s="148" t="s">
        <v>177</v>
      </c>
    </row>
    <row r="202" spans="1:7" ht="12.75">
      <c r="A202" s="191"/>
      <c r="B202" s="191" t="s">
        <v>192</v>
      </c>
      <c r="C202" s="191"/>
      <c r="D202" s="191"/>
      <c r="E202" s="191"/>
      <c r="F202" s="191"/>
      <c r="G202" s="191"/>
    </row>
    <row r="204" spans="1:7" ht="12.75">
      <c r="A204" s="167">
        <v>1</v>
      </c>
      <c r="B204" s="168" t="s">
        <v>193</v>
      </c>
      <c r="C204" s="168"/>
      <c r="D204" s="168"/>
      <c r="E204" s="168"/>
      <c r="F204" s="168"/>
      <c r="G204" s="184">
        <f>E220</f>
        <v>1</v>
      </c>
    </row>
    <row r="205" ht="13.5" thickBot="1"/>
    <row r="206" spans="2:5" ht="25.5">
      <c r="B206" s="179"/>
      <c r="C206" s="150" t="s">
        <v>201</v>
      </c>
      <c r="D206" s="150" t="s">
        <v>202</v>
      </c>
      <c r="E206" s="151" t="s">
        <v>117</v>
      </c>
    </row>
    <row r="207" spans="2:5" ht="12.75">
      <c r="B207" s="152" t="s">
        <v>195</v>
      </c>
      <c r="C207" s="158"/>
      <c r="D207" s="158"/>
      <c r="E207" s="159"/>
    </row>
    <row r="208" spans="2:5" ht="12.75">
      <c r="B208" s="152" t="s">
        <v>196</v>
      </c>
      <c r="C208" s="153"/>
      <c r="D208" s="153">
        <v>4</v>
      </c>
      <c r="E208" s="154">
        <f>C208*D208</f>
        <v>0</v>
      </c>
    </row>
    <row r="209" spans="2:5" ht="12.75">
      <c r="B209" s="152" t="s">
        <v>197</v>
      </c>
      <c r="C209" s="153"/>
      <c r="D209" s="153">
        <v>3</v>
      </c>
      <c r="E209" s="154">
        <f>C209*D209</f>
        <v>0</v>
      </c>
    </row>
    <row r="210" spans="2:5" ht="12.75">
      <c r="B210" s="152" t="s">
        <v>198</v>
      </c>
      <c r="C210" s="153"/>
      <c r="D210" s="153">
        <v>2</v>
      </c>
      <c r="E210" s="154">
        <f>C210*D210</f>
        <v>0</v>
      </c>
    </row>
    <row r="211" spans="2:5" ht="12.75">
      <c r="B211" s="157"/>
      <c r="C211" s="153"/>
      <c r="D211" s="153"/>
      <c r="E211" s="154"/>
    </row>
    <row r="212" spans="2:5" ht="12.75">
      <c r="B212" s="152" t="s">
        <v>199</v>
      </c>
      <c r="C212" s="153"/>
      <c r="D212" s="153"/>
      <c r="E212" s="154"/>
    </row>
    <row r="213" spans="2:5" ht="12.75">
      <c r="B213" s="157"/>
      <c r="C213" s="153"/>
      <c r="D213" s="153"/>
      <c r="E213" s="154"/>
    </row>
    <row r="214" spans="2:5" ht="12.75">
      <c r="B214" s="152" t="s">
        <v>196</v>
      </c>
      <c r="C214" s="153"/>
      <c r="D214" s="153">
        <v>3</v>
      </c>
      <c r="E214" s="154">
        <f>C214*D214</f>
        <v>0</v>
      </c>
    </row>
    <row r="215" spans="2:5" ht="12.75">
      <c r="B215" s="152" t="s">
        <v>197</v>
      </c>
      <c r="C215" s="153"/>
      <c r="D215" s="153">
        <v>2</v>
      </c>
      <c r="E215" s="154">
        <f>C215*D215</f>
        <v>0</v>
      </c>
    </row>
    <row r="216" spans="2:5" ht="12.75">
      <c r="B216" s="152" t="s">
        <v>198</v>
      </c>
      <c r="C216" s="153">
        <v>1</v>
      </c>
      <c r="D216" s="153">
        <v>1</v>
      </c>
      <c r="E216" s="154">
        <f>C216*D216</f>
        <v>1</v>
      </c>
    </row>
    <row r="217" spans="2:5" ht="12.75">
      <c r="B217" s="157"/>
      <c r="C217" s="153"/>
      <c r="D217" s="153"/>
      <c r="E217" s="154"/>
    </row>
    <row r="218" spans="2:5" ht="12.75">
      <c r="B218" s="152" t="s">
        <v>200</v>
      </c>
      <c r="C218" s="153"/>
      <c r="D218" s="153">
        <v>1</v>
      </c>
      <c r="E218" s="154">
        <f>C218*D218</f>
        <v>0</v>
      </c>
    </row>
    <row r="219" spans="2:5" ht="12.75">
      <c r="B219" s="157"/>
      <c r="C219" s="153"/>
      <c r="D219" s="153"/>
      <c r="E219" s="154"/>
    </row>
    <row r="220" spans="2:5" ht="13.5" thickBot="1">
      <c r="B220" s="187"/>
      <c r="C220" s="155">
        <f>SUM(C207:C218)</f>
        <v>1</v>
      </c>
      <c r="D220" s="155"/>
      <c r="E220" s="156">
        <f>SUM(E208:E218)</f>
        <v>1</v>
      </c>
    </row>
    <row r="222" ht="12.75">
      <c r="B222" s="54" t="s">
        <v>203</v>
      </c>
    </row>
    <row r="223" ht="12.75">
      <c r="B223" s="54" t="s">
        <v>205</v>
      </c>
    </row>
    <row r="225" ht="12.75">
      <c r="B225" s="148" t="s">
        <v>177</v>
      </c>
    </row>
    <row r="227" spans="1:7" ht="12.75">
      <c r="A227" s="191"/>
      <c r="B227" s="191" t="s">
        <v>208</v>
      </c>
      <c r="C227" s="191"/>
      <c r="D227" s="191"/>
      <c r="E227" s="191"/>
      <c r="F227" s="191"/>
      <c r="G227" s="191"/>
    </row>
    <row r="229" ht="12.75">
      <c r="B229" s="54"/>
    </row>
    <row r="230" ht="12.75">
      <c r="B230" s="148" t="s">
        <v>177</v>
      </c>
    </row>
  </sheetData>
  <sheetProtection/>
  <mergeCells count="16">
    <mergeCell ref="C79:D79"/>
    <mergeCell ref="E79:E80"/>
    <mergeCell ref="B79:B80"/>
    <mergeCell ref="F79:G79"/>
    <mergeCell ref="B64:F64"/>
    <mergeCell ref="B95:B96"/>
    <mergeCell ref="C95:D95"/>
    <mergeCell ref="E95:E96"/>
    <mergeCell ref="F95:G95"/>
    <mergeCell ref="H10:K10"/>
    <mergeCell ref="H2:K2"/>
    <mergeCell ref="O4:Q4"/>
    <mergeCell ref="B45:B46"/>
    <mergeCell ref="D45:D46"/>
    <mergeCell ref="C45:C46"/>
    <mergeCell ref="E45:G45"/>
  </mergeCells>
  <printOptions/>
  <pageMargins left="0.7" right="0.7" top="0.75" bottom="0.75" header="0.3" footer="0.3"/>
  <pageSetup horizontalDpi="600" verticalDpi="600" orientation="portrait"/>
  <legacyDrawing r:id="rId2"/>
</worksheet>
</file>

<file path=xl/worksheets/sheet5.xml><?xml version="1.0" encoding="utf-8"?>
<worksheet xmlns="http://schemas.openxmlformats.org/spreadsheetml/2006/main" xmlns:r="http://schemas.openxmlformats.org/officeDocument/2006/relationships">
  <dimension ref="A1:BJ20"/>
  <sheetViews>
    <sheetView zoomScale="90" zoomScaleNormal="90" zoomScalePageLayoutView="0" workbookViewId="0" topLeftCell="J1">
      <selection activeCell="J27" sqref="J27"/>
    </sheetView>
  </sheetViews>
  <sheetFormatPr defaultColWidth="8.8515625" defaultRowHeight="12.75"/>
  <cols>
    <col min="1" max="62" width="2.7109375" style="0" customWidth="1"/>
  </cols>
  <sheetData>
    <row r="1" spans="1:62" ht="16.5">
      <c r="A1" s="423" t="s">
        <v>246</v>
      </c>
      <c r="B1" s="424"/>
      <c r="C1" s="424"/>
      <c r="D1" s="424"/>
      <c r="E1" s="424"/>
      <c r="F1" s="425" t="s">
        <v>235</v>
      </c>
      <c r="G1" s="425"/>
      <c r="H1" s="425"/>
      <c r="I1" s="425"/>
      <c r="J1" s="425"/>
      <c r="K1" s="425" t="s">
        <v>236</v>
      </c>
      <c r="L1" s="425"/>
      <c r="M1" s="425"/>
      <c r="N1" s="425"/>
      <c r="O1" s="434" t="s">
        <v>237</v>
      </c>
      <c r="P1" s="435"/>
      <c r="Q1" s="435"/>
      <c r="R1" s="436"/>
      <c r="S1" s="425" t="s">
        <v>238</v>
      </c>
      <c r="T1" s="425"/>
      <c r="U1" s="425"/>
      <c r="V1" s="425"/>
      <c r="W1" s="425" t="s">
        <v>239</v>
      </c>
      <c r="X1" s="425"/>
      <c r="Y1" s="425"/>
      <c r="Z1" s="425"/>
      <c r="AA1" s="425" t="s">
        <v>240</v>
      </c>
      <c r="AB1" s="425"/>
      <c r="AC1" s="425"/>
      <c r="AD1" s="425"/>
      <c r="AE1" s="425" t="s">
        <v>241</v>
      </c>
      <c r="AF1" s="425"/>
      <c r="AG1" s="425"/>
      <c r="AH1" s="425"/>
      <c r="AI1" s="425"/>
      <c r="AJ1" s="425" t="s">
        <v>242</v>
      </c>
      <c r="AK1" s="425"/>
      <c r="AL1" s="425"/>
      <c r="AM1" s="425"/>
      <c r="AN1" s="423" t="s">
        <v>243</v>
      </c>
      <c r="AO1" s="423"/>
      <c r="AP1" s="423"/>
      <c r="AQ1" s="423"/>
      <c r="AR1" s="423" t="s">
        <v>244</v>
      </c>
      <c r="AS1" s="423"/>
      <c r="AT1" s="423"/>
      <c r="AU1" s="423"/>
      <c r="AV1" s="423"/>
      <c r="AW1" s="423" t="s">
        <v>245</v>
      </c>
      <c r="AX1" s="423"/>
      <c r="AY1" s="423"/>
      <c r="AZ1" s="423"/>
      <c r="BA1" s="423" t="s">
        <v>246</v>
      </c>
      <c r="BB1" s="424"/>
      <c r="BC1" s="424"/>
      <c r="BD1" s="424"/>
      <c r="BE1" s="424"/>
      <c r="BF1" s="425" t="s">
        <v>235</v>
      </c>
      <c r="BG1" s="425"/>
      <c r="BH1" s="425"/>
      <c r="BI1" s="425"/>
      <c r="BJ1" s="425"/>
    </row>
    <row r="2" spans="1:62" ht="16.5">
      <c r="A2" s="228" t="s">
        <v>230</v>
      </c>
      <c r="B2" s="228" t="s">
        <v>231</v>
      </c>
      <c r="C2" s="228" t="s">
        <v>232</v>
      </c>
      <c r="D2" s="228" t="s">
        <v>233</v>
      </c>
      <c r="E2" s="223" t="s">
        <v>234</v>
      </c>
      <c r="F2" s="223" t="s">
        <v>230</v>
      </c>
      <c r="G2" s="223" t="s">
        <v>231</v>
      </c>
      <c r="H2" s="223" t="s">
        <v>232</v>
      </c>
      <c r="I2" s="223" t="s">
        <v>233</v>
      </c>
      <c r="J2" s="223" t="s">
        <v>234</v>
      </c>
      <c r="K2" s="223" t="s">
        <v>230</v>
      </c>
      <c r="L2" s="223" t="s">
        <v>231</v>
      </c>
      <c r="M2" s="223" t="s">
        <v>232</v>
      </c>
      <c r="N2" s="223" t="s">
        <v>233</v>
      </c>
      <c r="O2" s="223" t="s">
        <v>230</v>
      </c>
      <c r="P2" s="223" t="s">
        <v>231</v>
      </c>
      <c r="Q2" s="223" t="s">
        <v>232</v>
      </c>
      <c r="R2" s="223" t="s">
        <v>233</v>
      </c>
      <c r="S2" s="223" t="s">
        <v>230</v>
      </c>
      <c r="T2" s="223" t="s">
        <v>231</v>
      </c>
      <c r="U2" s="223" t="s">
        <v>232</v>
      </c>
      <c r="V2" s="223" t="s">
        <v>233</v>
      </c>
      <c r="W2" s="223" t="s">
        <v>230</v>
      </c>
      <c r="X2" s="223" t="s">
        <v>231</v>
      </c>
      <c r="Y2" s="223" t="s">
        <v>232</v>
      </c>
      <c r="Z2" s="223" t="s">
        <v>233</v>
      </c>
      <c r="AA2" s="223" t="s">
        <v>230</v>
      </c>
      <c r="AB2" s="223" t="s">
        <v>231</v>
      </c>
      <c r="AC2" s="223" t="s">
        <v>232</v>
      </c>
      <c r="AD2" s="223" t="s">
        <v>233</v>
      </c>
      <c r="AE2" s="223" t="s">
        <v>230</v>
      </c>
      <c r="AF2" s="223" t="s">
        <v>231</v>
      </c>
      <c r="AG2" s="223" t="s">
        <v>232</v>
      </c>
      <c r="AH2" s="223" t="s">
        <v>233</v>
      </c>
      <c r="AI2" s="223" t="s">
        <v>234</v>
      </c>
      <c r="AJ2" s="223" t="s">
        <v>230</v>
      </c>
      <c r="AK2" s="228" t="s">
        <v>231</v>
      </c>
      <c r="AL2" s="228" t="s">
        <v>232</v>
      </c>
      <c r="AM2" s="228" t="s">
        <v>233</v>
      </c>
      <c r="AN2" s="228" t="s">
        <v>230</v>
      </c>
      <c r="AO2" s="228" t="s">
        <v>231</v>
      </c>
      <c r="AP2" s="228" t="s">
        <v>232</v>
      </c>
      <c r="AQ2" s="228" t="s">
        <v>233</v>
      </c>
      <c r="AR2" s="228" t="s">
        <v>230</v>
      </c>
      <c r="AS2" s="228" t="s">
        <v>231</v>
      </c>
      <c r="AT2" s="228" t="s">
        <v>232</v>
      </c>
      <c r="AU2" s="228" t="s">
        <v>233</v>
      </c>
      <c r="AV2" s="228" t="s">
        <v>234</v>
      </c>
      <c r="AW2" s="228" t="s">
        <v>230</v>
      </c>
      <c r="AX2" s="228" t="s">
        <v>231</v>
      </c>
      <c r="AY2" s="228" t="s">
        <v>232</v>
      </c>
      <c r="AZ2" s="228" t="s">
        <v>233</v>
      </c>
      <c r="BA2" s="228" t="s">
        <v>230</v>
      </c>
      <c r="BB2" s="228" t="s">
        <v>231</v>
      </c>
      <c r="BC2" s="228" t="s">
        <v>232</v>
      </c>
      <c r="BD2" s="228" t="s">
        <v>233</v>
      </c>
      <c r="BE2" s="223" t="s">
        <v>234</v>
      </c>
      <c r="BF2" s="223" t="s">
        <v>230</v>
      </c>
      <c r="BG2" s="223" t="s">
        <v>231</v>
      </c>
      <c r="BH2" s="223" t="s">
        <v>232</v>
      </c>
      <c r="BI2" s="223" t="s">
        <v>233</v>
      </c>
      <c r="BJ2" s="223" t="s">
        <v>234</v>
      </c>
    </row>
    <row r="3" spans="1:62" ht="16.5">
      <c r="A3" s="226"/>
      <c r="B3" s="226"/>
      <c r="C3" s="226"/>
      <c r="D3" s="226"/>
      <c r="E3" s="227"/>
      <c r="F3" s="224"/>
      <c r="G3" s="224"/>
      <c r="H3" s="224"/>
      <c r="I3" s="224"/>
      <c r="J3" s="224"/>
      <c r="K3" s="431" t="s">
        <v>251</v>
      </c>
      <c r="L3" s="432"/>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2"/>
      <c r="AM3" s="433"/>
      <c r="AN3" s="226"/>
      <c r="AO3" s="226"/>
      <c r="AP3" s="226"/>
      <c r="AQ3" s="226"/>
      <c r="AR3" s="226"/>
      <c r="AS3" s="226"/>
      <c r="AT3" s="226"/>
      <c r="AU3" s="226"/>
      <c r="AV3" s="226"/>
      <c r="AW3" s="226"/>
      <c r="AX3" s="226"/>
      <c r="AY3" s="226"/>
      <c r="AZ3" s="226"/>
      <c r="BA3" s="226"/>
      <c r="BB3" s="226"/>
      <c r="BC3" s="226"/>
      <c r="BD3" s="226"/>
      <c r="BE3" s="227"/>
      <c r="BF3" s="224"/>
      <c r="BG3" s="224"/>
      <c r="BH3" s="224"/>
      <c r="BI3" s="224"/>
      <c r="BJ3" s="224"/>
    </row>
    <row r="4" spans="1:62" ht="16.5">
      <c r="A4" s="158"/>
      <c r="B4" s="158"/>
      <c r="C4" s="158"/>
      <c r="D4" s="158"/>
      <c r="E4" s="224"/>
      <c r="F4" s="224"/>
      <c r="G4" s="224"/>
      <c r="H4" s="224"/>
      <c r="I4" s="229"/>
      <c r="J4" s="224"/>
      <c r="K4" s="224"/>
      <c r="L4" s="224"/>
      <c r="M4" s="224"/>
      <c r="N4" s="224"/>
      <c r="O4" s="224"/>
      <c r="P4" s="224"/>
      <c r="Q4" s="224"/>
      <c r="R4" s="224"/>
      <c r="S4" s="224"/>
      <c r="T4" s="224"/>
      <c r="U4" s="224"/>
      <c r="V4" s="224"/>
      <c r="W4" s="224"/>
      <c r="X4" s="224"/>
      <c r="Y4" s="224"/>
      <c r="Z4" s="224"/>
      <c r="AA4" s="224"/>
      <c r="AB4" s="224"/>
      <c r="AC4" s="224"/>
      <c r="AD4" s="224"/>
      <c r="AE4" s="224"/>
      <c r="AF4" s="224"/>
      <c r="AG4" s="224"/>
      <c r="AH4" s="224"/>
      <c r="AI4" s="224"/>
      <c r="AJ4" s="224"/>
      <c r="AK4" s="158"/>
      <c r="AL4" s="158"/>
      <c r="AM4" s="158"/>
      <c r="AN4" s="426" t="s">
        <v>252</v>
      </c>
      <c r="AO4" s="427"/>
      <c r="AP4" s="427"/>
      <c r="AQ4" s="427"/>
      <c r="AR4" s="427"/>
      <c r="AS4" s="427"/>
      <c r="AT4" s="427"/>
      <c r="AU4" s="427"/>
      <c r="AV4" s="427"/>
      <c r="AW4" s="427"/>
      <c r="AX4" s="427"/>
      <c r="AY4" s="427"/>
      <c r="AZ4" s="427"/>
      <c r="BA4" s="427"/>
      <c r="BB4" s="427"/>
      <c r="BC4" s="427"/>
      <c r="BD4" s="427"/>
      <c r="BE4" s="427"/>
      <c r="BF4" s="427"/>
      <c r="BG4" s="427"/>
      <c r="BH4" s="427"/>
      <c r="BI4" s="427"/>
      <c r="BJ4" s="428"/>
    </row>
    <row r="5" spans="1:62" ht="16.5">
      <c r="A5" s="158"/>
      <c r="B5" s="158"/>
      <c r="C5" s="158"/>
      <c r="D5" s="158"/>
      <c r="E5" s="224"/>
      <c r="F5" s="224"/>
      <c r="G5" s="224"/>
      <c r="H5" s="224"/>
      <c r="I5" s="229"/>
      <c r="J5" s="224"/>
      <c r="K5" s="233">
        <v>1</v>
      </c>
      <c r="L5" s="233">
        <f>K5+1</f>
        <v>2</v>
      </c>
      <c r="M5" s="233">
        <f aca="true" t="shared" si="0" ref="M5:AI5">L5+1</f>
        <v>3</v>
      </c>
      <c r="N5" s="233">
        <f t="shared" si="0"/>
        <v>4</v>
      </c>
      <c r="O5" s="233">
        <f t="shared" si="0"/>
        <v>5</v>
      </c>
      <c r="P5" s="233">
        <f t="shared" si="0"/>
        <v>6</v>
      </c>
      <c r="Q5" s="233">
        <f t="shared" si="0"/>
        <v>7</v>
      </c>
      <c r="R5" s="233">
        <f t="shared" si="0"/>
        <v>8</v>
      </c>
      <c r="S5" s="233">
        <f t="shared" si="0"/>
        <v>9</v>
      </c>
      <c r="T5" s="233">
        <f t="shared" si="0"/>
        <v>10</v>
      </c>
      <c r="U5" s="233">
        <f t="shared" si="0"/>
        <v>11</v>
      </c>
      <c r="V5" s="233">
        <f t="shared" si="0"/>
        <v>12</v>
      </c>
      <c r="W5" s="233">
        <f t="shared" si="0"/>
        <v>13</v>
      </c>
      <c r="X5" s="233">
        <f t="shared" si="0"/>
        <v>14</v>
      </c>
      <c r="Y5" s="233">
        <f t="shared" si="0"/>
        <v>15</v>
      </c>
      <c r="Z5" s="233">
        <f t="shared" si="0"/>
        <v>16</v>
      </c>
      <c r="AA5" s="233">
        <f t="shared" si="0"/>
        <v>17</v>
      </c>
      <c r="AB5" s="233">
        <f t="shared" si="0"/>
        <v>18</v>
      </c>
      <c r="AC5" s="233">
        <f t="shared" si="0"/>
        <v>19</v>
      </c>
      <c r="AD5" s="233">
        <f t="shared" si="0"/>
        <v>20</v>
      </c>
      <c r="AE5" s="233">
        <f t="shared" si="0"/>
        <v>21</v>
      </c>
      <c r="AF5" s="233">
        <f t="shared" si="0"/>
        <v>22</v>
      </c>
      <c r="AG5" s="233">
        <f t="shared" si="0"/>
        <v>23</v>
      </c>
      <c r="AH5" s="233">
        <f t="shared" si="0"/>
        <v>24</v>
      </c>
      <c r="AI5" s="233">
        <f t="shared" si="0"/>
        <v>25</v>
      </c>
      <c r="AJ5" s="224"/>
      <c r="AK5" s="158"/>
      <c r="AL5" s="158"/>
      <c r="AM5" s="158"/>
      <c r="AN5" s="158"/>
      <c r="AO5" s="158"/>
      <c r="AP5" s="158"/>
      <c r="AQ5" s="158"/>
      <c r="AR5" s="158"/>
      <c r="AS5" s="158"/>
      <c r="AT5" s="158"/>
      <c r="AU5" s="158"/>
      <c r="AV5" s="158"/>
      <c r="AW5" s="158"/>
      <c r="AX5" s="158"/>
      <c r="AY5" s="158"/>
      <c r="AZ5" s="158"/>
      <c r="BA5" s="158"/>
      <c r="BB5" s="158"/>
      <c r="BC5" s="158"/>
      <c r="BD5" s="158"/>
      <c r="BE5" s="224"/>
      <c r="BF5" s="224"/>
      <c r="BG5" s="224"/>
      <c r="BH5" s="224"/>
      <c r="BI5" s="229"/>
      <c r="BJ5" s="224"/>
    </row>
    <row r="6" spans="1:62" ht="16.5">
      <c r="A6" s="158"/>
      <c r="B6" s="158"/>
      <c r="C6" s="158"/>
      <c r="D6" s="158"/>
      <c r="E6" s="224"/>
      <c r="F6" s="224"/>
      <c r="G6" s="224"/>
      <c r="H6" s="224"/>
      <c r="I6" s="229"/>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158"/>
      <c r="AL6" s="158"/>
      <c r="AM6" s="158"/>
      <c r="AN6" s="233">
        <v>1</v>
      </c>
      <c r="AO6" s="233">
        <f>AN6+1</f>
        <v>2</v>
      </c>
      <c r="AP6" s="233">
        <f aca="true" t="shared" si="1" ref="AP6:BE6">AO6+1</f>
        <v>3</v>
      </c>
      <c r="AQ6" s="233">
        <f t="shared" si="1"/>
        <v>4</v>
      </c>
      <c r="AR6" s="233">
        <f t="shared" si="1"/>
        <v>5</v>
      </c>
      <c r="AS6" s="233">
        <f t="shared" si="1"/>
        <v>6</v>
      </c>
      <c r="AT6" s="233">
        <f t="shared" si="1"/>
        <v>7</v>
      </c>
      <c r="AU6" s="233">
        <f t="shared" si="1"/>
        <v>8</v>
      </c>
      <c r="AV6" s="233">
        <f t="shared" si="1"/>
        <v>9</v>
      </c>
      <c r="AW6" s="233">
        <f t="shared" si="1"/>
        <v>10</v>
      </c>
      <c r="AX6" s="233">
        <f t="shared" si="1"/>
        <v>11</v>
      </c>
      <c r="AY6" s="233">
        <f t="shared" si="1"/>
        <v>12</v>
      </c>
      <c r="AZ6" s="233">
        <f t="shared" si="1"/>
        <v>13</v>
      </c>
      <c r="BA6" s="233">
        <f t="shared" si="1"/>
        <v>14</v>
      </c>
      <c r="BB6" s="233">
        <f t="shared" si="1"/>
        <v>15</v>
      </c>
      <c r="BC6" s="233">
        <f t="shared" si="1"/>
        <v>16</v>
      </c>
      <c r="BD6" s="233">
        <f t="shared" si="1"/>
        <v>17</v>
      </c>
      <c r="BE6" s="233">
        <f t="shared" si="1"/>
        <v>18</v>
      </c>
      <c r="BF6" s="224"/>
      <c r="BG6" s="224"/>
      <c r="BH6" s="224"/>
      <c r="BI6" s="229"/>
      <c r="BJ6" s="224"/>
    </row>
    <row r="7" spans="1:62" ht="16.5">
      <c r="A7" s="158"/>
      <c r="B7" s="158"/>
      <c r="C7" s="158"/>
      <c r="D7" s="158"/>
      <c r="E7" s="224"/>
      <c r="F7" s="224"/>
      <c r="G7" s="224"/>
      <c r="H7" s="224"/>
      <c r="I7" s="229"/>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158"/>
      <c r="AL7" s="158"/>
      <c r="AM7" s="158"/>
      <c r="AN7" s="158"/>
      <c r="AO7" s="158"/>
      <c r="AP7" s="158"/>
      <c r="AQ7" s="158"/>
      <c r="AR7" s="158"/>
      <c r="AS7" s="158"/>
      <c r="AT7" s="158"/>
      <c r="AU7" s="158"/>
      <c r="AV7" s="158"/>
      <c r="AW7" s="158"/>
      <c r="AX7" s="158"/>
      <c r="AY7" s="158"/>
      <c r="AZ7" s="158"/>
      <c r="BA7" s="158"/>
      <c r="BB7" s="158"/>
      <c r="BC7" s="158"/>
      <c r="BD7" s="158"/>
      <c r="BE7" s="224"/>
      <c r="BF7" s="224"/>
      <c r="BG7" s="224"/>
      <c r="BH7" s="224"/>
      <c r="BI7" s="229"/>
      <c r="BJ7" s="224"/>
    </row>
    <row r="8" spans="1:62" ht="16.5">
      <c r="A8" s="158"/>
      <c r="B8" s="158"/>
      <c r="C8" s="158"/>
      <c r="D8" s="158"/>
      <c r="E8" s="224"/>
      <c r="F8" s="429" t="s">
        <v>254</v>
      </c>
      <c r="G8" s="430"/>
      <c r="H8" s="430"/>
      <c r="I8" s="430"/>
      <c r="J8" s="430"/>
      <c r="K8" s="430"/>
      <c r="L8" s="430"/>
      <c r="M8" s="430"/>
      <c r="N8" s="430"/>
      <c r="O8" s="430"/>
      <c r="P8" s="430"/>
      <c r="Q8" s="430"/>
      <c r="R8" s="430"/>
      <c r="S8" s="430"/>
      <c r="T8" s="430"/>
      <c r="U8" s="430"/>
      <c r="V8" s="430"/>
      <c r="W8" s="430"/>
      <c r="X8" s="430"/>
      <c r="Y8" s="430"/>
      <c r="Z8" s="430"/>
      <c r="AA8" s="430"/>
      <c r="AB8" s="430"/>
      <c r="AC8" s="430"/>
      <c r="AD8" s="430"/>
      <c r="AE8" s="430"/>
      <c r="AF8" s="430"/>
      <c r="AG8" s="430"/>
      <c r="AH8" s="430"/>
      <c r="AI8" s="430"/>
      <c r="AJ8" s="430"/>
      <c r="AK8" s="430"/>
      <c r="AL8" s="430"/>
      <c r="AM8" s="430"/>
      <c r="AN8" s="430"/>
      <c r="AO8" s="430"/>
      <c r="AP8" s="430"/>
      <c r="AQ8" s="430"/>
      <c r="AR8" s="430"/>
      <c r="AS8" s="430"/>
      <c r="AT8" s="430"/>
      <c r="AU8" s="430"/>
      <c r="AV8" s="430"/>
      <c r="AW8" s="430"/>
      <c r="AX8" s="430"/>
      <c r="AY8" s="430"/>
      <c r="AZ8" s="430"/>
      <c r="BA8" s="430"/>
      <c r="BB8" s="430"/>
      <c r="BC8" s="430"/>
      <c r="BD8" s="430"/>
      <c r="BE8" s="430"/>
      <c r="BF8" s="224"/>
      <c r="BG8" s="224"/>
      <c r="BH8" s="224"/>
      <c r="BI8" s="229"/>
      <c r="BJ8" s="224"/>
    </row>
    <row r="9" spans="1:62" ht="16.5">
      <c r="A9" s="158"/>
      <c r="B9" s="158"/>
      <c r="C9" s="158"/>
      <c r="D9" s="158"/>
      <c r="E9" s="224"/>
      <c r="F9" s="224"/>
      <c r="G9" s="224"/>
      <c r="H9" s="224"/>
      <c r="I9" s="229"/>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158"/>
      <c r="AL9" s="158"/>
      <c r="AM9" s="158"/>
      <c r="AN9" s="158"/>
      <c r="AO9" s="158"/>
      <c r="AP9" s="158"/>
      <c r="AQ9" s="158"/>
      <c r="AR9" s="158"/>
      <c r="AS9" s="158"/>
      <c r="AT9" s="158"/>
      <c r="AU9" s="158"/>
      <c r="AV9" s="158"/>
      <c r="AW9" s="158"/>
      <c r="AX9" s="158"/>
      <c r="AY9" s="158"/>
      <c r="AZ9" s="158"/>
      <c r="BA9" s="158"/>
      <c r="BB9" s="158"/>
      <c r="BC9" s="158"/>
      <c r="BD9" s="158"/>
      <c r="BE9" s="224"/>
      <c r="BF9" s="224"/>
      <c r="BG9" s="224"/>
      <c r="BH9" s="224"/>
      <c r="BI9" s="229"/>
      <c r="BJ9" s="224"/>
    </row>
    <row r="10" spans="6:57" s="225" customFormat="1" ht="9">
      <c r="F10" s="225">
        <v>1</v>
      </c>
      <c r="G10" s="225">
        <f>F10+1</f>
        <v>2</v>
      </c>
      <c r="H10" s="225">
        <f aca="true" t="shared" si="2" ref="H10:BE10">G10+1</f>
        <v>3</v>
      </c>
      <c r="I10" s="225">
        <f t="shared" si="2"/>
        <v>4</v>
      </c>
      <c r="J10" s="225">
        <f t="shared" si="2"/>
        <v>5</v>
      </c>
      <c r="K10" s="225">
        <f t="shared" si="2"/>
        <v>6</v>
      </c>
      <c r="L10" s="225">
        <f t="shared" si="2"/>
        <v>7</v>
      </c>
      <c r="M10" s="225">
        <f t="shared" si="2"/>
        <v>8</v>
      </c>
      <c r="N10" s="225">
        <f t="shared" si="2"/>
        <v>9</v>
      </c>
      <c r="O10" s="225">
        <f t="shared" si="2"/>
        <v>10</v>
      </c>
      <c r="P10" s="225">
        <f t="shared" si="2"/>
        <v>11</v>
      </c>
      <c r="Q10" s="225">
        <f t="shared" si="2"/>
        <v>12</v>
      </c>
      <c r="R10" s="225">
        <f t="shared" si="2"/>
        <v>13</v>
      </c>
      <c r="S10" s="225">
        <f t="shared" si="2"/>
        <v>14</v>
      </c>
      <c r="T10" s="225">
        <f t="shared" si="2"/>
        <v>15</v>
      </c>
      <c r="U10" s="225">
        <f t="shared" si="2"/>
        <v>16</v>
      </c>
      <c r="V10" s="225">
        <f t="shared" si="2"/>
        <v>17</v>
      </c>
      <c r="W10" s="225">
        <f t="shared" si="2"/>
        <v>18</v>
      </c>
      <c r="X10" s="225">
        <f t="shared" si="2"/>
        <v>19</v>
      </c>
      <c r="Y10" s="225">
        <f t="shared" si="2"/>
        <v>20</v>
      </c>
      <c r="Z10" s="225">
        <f t="shared" si="2"/>
        <v>21</v>
      </c>
      <c r="AA10" s="225">
        <f t="shared" si="2"/>
        <v>22</v>
      </c>
      <c r="AB10" s="225">
        <f t="shared" si="2"/>
        <v>23</v>
      </c>
      <c r="AC10" s="225">
        <f t="shared" si="2"/>
        <v>24</v>
      </c>
      <c r="AD10" s="225">
        <f t="shared" si="2"/>
        <v>25</v>
      </c>
      <c r="AE10" s="225">
        <f t="shared" si="2"/>
        <v>26</v>
      </c>
      <c r="AF10" s="225">
        <f t="shared" si="2"/>
        <v>27</v>
      </c>
      <c r="AG10" s="225">
        <f t="shared" si="2"/>
        <v>28</v>
      </c>
      <c r="AH10" s="225">
        <f t="shared" si="2"/>
        <v>29</v>
      </c>
      <c r="AI10" s="225">
        <f t="shared" si="2"/>
        <v>30</v>
      </c>
      <c r="AJ10" s="225">
        <f t="shared" si="2"/>
        <v>31</v>
      </c>
      <c r="AK10" s="225">
        <f t="shared" si="2"/>
        <v>32</v>
      </c>
      <c r="AL10" s="225">
        <f t="shared" si="2"/>
        <v>33</v>
      </c>
      <c r="AM10" s="225">
        <f t="shared" si="2"/>
        <v>34</v>
      </c>
      <c r="AN10" s="225">
        <f t="shared" si="2"/>
        <v>35</v>
      </c>
      <c r="AO10" s="225">
        <f t="shared" si="2"/>
        <v>36</v>
      </c>
      <c r="AP10" s="225">
        <f t="shared" si="2"/>
        <v>37</v>
      </c>
      <c r="AQ10" s="225">
        <f t="shared" si="2"/>
        <v>38</v>
      </c>
      <c r="AR10" s="225">
        <f t="shared" si="2"/>
        <v>39</v>
      </c>
      <c r="AS10" s="225">
        <f t="shared" si="2"/>
        <v>40</v>
      </c>
      <c r="AT10" s="225">
        <f t="shared" si="2"/>
        <v>41</v>
      </c>
      <c r="AU10" s="225">
        <f t="shared" si="2"/>
        <v>42</v>
      </c>
      <c r="AV10" s="225">
        <f t="shared" si="2"/>
        <v>43</v>
      </c>
      <c r="AW10" s="225">
        <f t="shared" si="2"/>
        <v>44</v>
      </c>
      <c r="AX10" s="225">
        <f t="shared" si="2"/>
        <v>45</v>
      </c>
      <c r="AY10" s="225">
        <f t="shared" si="2"/>
        <v>46</v>
      </c>
      <c r="AZ10" s="225">
        <f t="shared" si="2"/>
        <v>47</v>
      </c>
      <c r="BA10" s="225">
        <f t="shared" si="2"/>
        <v>48</v>
      </c>
      <c r="BB10" s="225">
        <f t="shared" si="2"/>
        <v>49</v>
      </c>
      <c r="BC10" s="225">
        <f t="shared" si="2"/>
        <v>50</v>
      </c>
      <c r="BD10" s="225">
        <f t="shared" si="2"/>
        <v>51</v>
      </c>
      <c r="BE10" s="225">
        <f t="shared" si="2"/>
        <v>52</v>
      </c>
    </row>
    <row r="13" ht="12.75">
      <c r="K13" s="196" t="s">
        <v>281</v>
      </c>
    </row>
    <row r="14" ht="12.75">
      <c r="K14" s="148" t="s">
        <v>285</v>
      </c>
    </row>
    <row r="15" spans="11:16" ht="12.75">
      <c r="K15" s="54" t="s">
        <v>282</v>
      </c>
      <c r="P15" s="53" t="s">
        <v>283</v>
      </c>
    </row>
    <row r="16" spans="11:16" ht="12.75">
      <c r="K16" s="54"/>
      <c r="P16" s="53" t="s">
        <v>284</v>
      </c>
    </row>
    <row r="17" spans="11:16" ht="12.75">
      <c r="K17" s="54"/>
      <c r="P17" s="53" t="s">
        <v>286</v>
      </c>
    </row>
    <row r="18" spans="11:16" ht="12.75">
      <c r="K18" s="54"/>
      <c r="P18" s="53"/>
    </row>
    <row r="19" ht="12.75">
      <c r="K19" s="54" t="s">
        <v>253</v>
      </c>
    </row>
    <row r="20" ht="12.75">
      <c r="K20" s="54"/>
    </row>
  </sheetData>
  <sheetProtection/>
  <mergeCells count="17">
    <mergeCell ref="K3:AM3"/>
    <mergeCell ref="O1:R1"/>
    <mergeCell ref="AN1:AQ1"/>
    <mergeCell ref="AR1:AV1"/>
    <mergeCell ref="AW1:AZ1"/>
    <mergeCell ref="BA1:BE1"/>
    <mergeCell ref="AJ1:AM1"/>
    <mergeCell ref="A1:E1"/>
    <mergeCell ref="BF1:BJ1"/>
    <mergeCell ref="AN4:BJ4"/>
    <mergeCell ref="F8:BE8"/>
    <mergeCell ref="F1:J1"/>
    <mergeCell ref="K1:N1"/>
    <mergeCell ref="S1:V1"/>
    <mergeCell ref="W1:Z1"/>
    <mergeCell ref="AA1:AD1"/>
    <mergeCell ref="AE1:AI1"/>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bkn</dc:creator>
  <cp:keywords/>
  <dc:description/>
  <cp:lastModifiedBy>user</cp:lastModifiedBy>
  <cp:lastPrinted>2013-07-04T14:21:16Z</cp:lastPrinted>
  <dcterms:created xsi:type="dcterms:W3CDTF">2010-10-07T03:41:24Z</dcterms:created>
  <dcterms:modified xsi:type="dcterms:W3CDTF">2015-08-20T01:43:05Z</dcterms:modified>
  <cp:category/>
  <cp:version/>
  <cp:contentType/>
  <cp:contentStatus/>
</cp:coreProperties>
</file>